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2"/>
  <workbookPr/>
  <mc:AlternateContent xmlns:mc="http://schemas.openxmlformats.org/markup-compatibility/2006">
    <mc:Choice Requires="x15">
      <x15ac:absPath xmlns:x15ac="http://schemas.microsoft.com/office/spreadsheetml/2010/11/ac" url="/Users/sougandhika/Downloads/"/>
    </mc:Choice>
  </mc:AlternateContent>
  <xr:revisionPtr revIDLastSave="0" documentId="13_ncr:1_{289FE3D0-D428-D34A-8252-EE3C0B4EDFFF}" xr6:coauthVersionLast="47" xr6:coauthVersionMax="47" xr10:uidLastSave="{00000000-0000-0000-0000-000000000000}"/>
  <bookViews>
    <workbookView minimized="1" xWindow="0" yWindow="760" windowWidth="29400" windowHeight="17220" activeTab="1" xr2:uid="{00000000-000D-0000-FFFF-FFFF00000000}"/>
  </bookViews>
  <sheets>
    <sheet name="1.Shell Shares Data" sheetId="5" r:id="rId1"/>
    <sheet name="2. Share Performance" sheetId="2" r:id="rId2"/>
    <sheet name="3. Financial Performance" sheetId="3" r:id="rId3"/>
    <sheet name="4. Shell Income Statement" sheetId="1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2" l="1"/>
  <c r="J33" i="2"/>
  <c r="J32" i="2"/>
  <c r="D7" i="2"/>
  <c r="D6" i="2"/>
  <c r="F6" i="2" s="1"/>
  <c r="F7" i="2" s="1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C65" i="2"/>
  <c r="C64" i="2"/>
  <c r="E65" i="2" s="1"/>
  <c r="C63" i="2"/>
  <c r="E64" i="2" s="1"/>
  <c r="C62" i="2"/>
  <c r="E63" i="2" s="1"/>
  <c r="C60" i="2"/>
  <c r="E61" i="2" s="1"/>
  <c r="C59" i="2"/>
  <c r="E60" i="2" s="1"/>
  <c r="C57" i="2"/>
  <c r="E58" i="2" s="1"/>
  <c r="C56" i="2"/>
  <c r="E57" i="2" s="1"/>
  <c r="C54" i="2"/>
  <c r="E55" i="2" s="1"/>
  <c r="C53" i="2"/>
  <c r="E54" i="2" s="1"/>
  <c r="C51" i="2"/>
  <c r="E52" i="2" s="1"/>
  <c r="C50" i="2"/>
  <c r="E51" i="2" s="1"/>
  <c r="C48" i="2"/>
  <c r="E49" i="2" s="1"/>
  <c r="C47" i="2"/>
  <c r="E48" i="2" s="1"/>
  <c r="C45" i="2"/>
  <c r="E46" i="2" s="1"/>
  <c r="C44" i="2"/>
  <c r="E45" i="2" s="1"/>
  <c r="C42" i="2"/>
  <c r="E43" i="2" s="1"/>
  <c r="C41" i="2"/>
  <c r="E42" i="2" s="1"/>
  <c r="C39" i="2"/>
  <c r="E40" i="2" s="1"/>
  <c r="C38" i="2"/>
  <c r="E39" i="2" s="1"/>
  <c r="C36" i="2"/>
  <c r="E37" i="2" s="1"/>
  <c r="C35" i="2"/>
  <c r="E36" i="2" s="1"/>
  <c r="C33" i="2"/>
  <c r="E34" i="2" s="1"/>
  <c r="C32" i="2"/>
  <c r="E33" i="2" s="1"/>
  <c r="C30" i="2"/>
  <c r="E31" i="2" s="1"/>
  <c r="C29" i="2"/>
  <c r="E30" i="2" s="1"/>
  <c r="C27" i="2"/>
  <c r="E28" i="2" s="1"/>
  <c r="C26" i="2"/>
  <c r="E27" i="2" s="1"/>
  <c r="C24" i="2"/>
  <c r="E25" i="2" s="1"/>
  <c r="C23" i="2"/>
  <c r="E24" i="2" s="1"/>
  <c r="C21" i="2"/>
  <c r="E22" i="2" s="1"/>
  <c r="C20" i="2"/>
  <c r="E21" i="2" s="1"/>
  <c r="C18" i="2"/>
  <c r="E19" i="2" s="1"/>
  <c r="C17" i="2"/>
  <c r="E18" i="2" s="1"/>
  <c r="C15" i="2"/>
  <c r="E16" i="2" s="1"/>
  <c r="C14" i="2"/>
  <c r="E15" i="2" s="1"/>
  <c r="C12" i="2"/>
  <c r="E13" i="2" s="1"/>
  <c r="C11" i="2"/>
  <c r="E12" i="2" s="1"/>
  <c r="C9" i="2"/>
  <c r="E10" i="2" s="1"/>
  <c r="C8" i="2"/>
  <c r="E9" i="2" s="1"/>
  <c r="C6" i="2"/>
  <c r="E7" i="2" s="1"/>
  <c r="C5" i="2"/>
  <c r="E6" i="2" s="1"/>
  <c r="G6" i="2" s="1"/>
  <c r="G7" i="2" s="1"/>
  <c r="C61" i="2"/>
  <c r="E62" i="2" s="1"/>
  <c r="C58" i="2"/>
  <c r="E59" i="2" s="1"/>
  <c r="C55" i="2"/>
  <c r="E56" i="2" s="1"/>
  <c r="C52" i="2"/>
  <c r="E53" i="2" s="1"/>
  <c r="C49" i="2"/>
  <c r="E50" i="2" s="1"/>
  <c r="C40" i="2"/>
  <c r="E41" i="2" s="1"/>
  <c r="C46" i="2"/>
  <c r="E47" i="2" s="1"/>
  <c r="C43" i="2"/>
  <c r="E44" i="2" s="1"/>
  <c r="C37" i="2"/>
  <c r="E38" i="2" s="1"/>
  <c r="C34" i="2"/>
  <c r="E35" i="2" s="1"/>
  <c r="C28" i="2"/>
  <c r="E29" i="2" s="1"/>
  <c r="C31" i="2"/>
  <c r="E32" i="2" s="1"/>
  <c r="C25" i="2"/>
  <c r="E26" i="2" s="1"/>
  <c r="C22" i="2"/>
  <c r="E23" i="2" s="1"/>
  <c r="C19" i="2"/>
  <c r="E20" i="2" s="1"/>
  <c r="C16" i="2"/>
  <c r="E17" i="2" s="1"/>
  <c r="C13" i="2"/>
  <c r="E14" i="2" s="1"/>
  <c r="C10" i="2"/>
  <c r="E11" i="2" s="1"/>
  <c r="C7" i="2"/>
  <c r="E8" i="2" s="1"/>
  <c r="G8" i="3"/>
  <c r="G9" i="3"/>
  <c r="G10" i="3"/>
  <c r="G11" i="3"/>
  <c r="G12" i="3"/>
  <c r="G13" i="3"/>
  <c r="G14" i="3"/>
  <c r="G15" i="3"/>
  <c r="G16" i="3"/>
  <c r="G17" i="3"/>
  <c r="G18" i="3"/>
  <c r="G7" i="3"/>
  <c r="F8" i="3"/>
  <c r="F9" i="3"/>
  <c r="F10" i="3"/>
  <c r="F11" i="3"/>
  <c r="F12" i="3"/>
  <c r="F13" i="3"/>
  <c r="F14" i="3"/>
  <c r="F15" i="3"/>
  <c r="F16" i="3"/>
  <c r="F17" i="3"/>
  <c r="F18" i="3"/>
  <c r="F7" i="3"/>
  <c r="G8" i="2" l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23" i="3"/>
  <c r="F21" i="3"/>
  <c r="F25" i="3" s="1"/>
  <c r="G23" i="3"/>
  <c r="G21" i="3"/>
  <c r="G25" i="3" s="1"/>
</calcChain>
</file>

<file path=xl/sharedStrings.xml><?xml version="1.0" encoding="utf-8"?>
<sst xmlns="http://schemas.openxmlformats.org/spreadsheetml/2006/main" count="374" uniqueCount="153">
  <si>
    <t>SHEL.L</t>
  </si>
  <si>
    <t>Interval: Monthly</t>
  </si>
  <si>
    <t>History Period: 12-Oct-2020 - 12-Oct-2025</t>
  </si>
  <si>
    <t>VAP: Total</t>
  </si>
  <si>
    <t>Price</t>
  </si>
  <si>
    <t>Volume</t>
  </si>
  <si>
    <t>%Volume</t>
  </si>
  <si>
    <t>Count</t>
  </si>
  <si>
    <t>%Count</t>
  </si>
  <si>
    <t>2,800.00 - 3,000.00</t>
  </si>
  <si>
    <t>2,600.00 - 2,800.00</t>
  </si>
  <si>
    <t>2,400.00 - 2,600.00</t>
  </si>
  <si>
    <t>2,200.00 - 2,400.00</t>
  </si>
  <si>
    <t>2,000.00 - 2,200.00</t>
  </si>
  <si>
    <t>1,800.00 - 2,000.00</t>
  </si>
  <si>
    <t>1,600.00 - 1,800.00</t>
  </si>
  <si>
    <t>1,400.00 - 1,600.00</t>
  </si>
  <si>
    <t>1,200.00 - 1,400.00</t>
  </si>
  <si>
    <t>1,000.00 - 1,200.00</t>
  </si>
  <si>
    <t>800.00 - 1,000.00</t>
  </si>
  <si>
    <t>SHEL.L Statistics     Monthly     31-Oct-2020 - 31-Oct-2025</t>
  </si>
  <si>
    <t>Up/Down</t>
  </si>
  <si>
    <t>Price Change (Close-Close)</t>
  </si>
  <si>
    <t>Turnover</t>
  </si>
  <si>
    <t>High</t>
  </si>
  <si>
    <t>Max</t>
  </si>
  <si>
    <t>Advancing</t>
  </si>
  <si>
    <t>Up</t>
  </si>
  <si>
    <t>Low</t>
  </si>
  <si>
    <t>Min</t>
  </si>
  <si>
    <t>Declining</t>
  </si>
  <si>
    <t>Down</t>
  </si>
  <si>
    <t>Avg (Close)</t>
  </si>
  <si>
    <t>Avg</t>
  </si>
  <si>
    <t>Total</t>
  </si>
  <si>
    <t>Unch</t>
  </si>
  <si>
    <t>Period</t>
  </si>
  <si>
    <t>31-Oct-2020 - 31-Oct-2025</t>
  </si>
  <si>
    <t>Avg (High-Low)</t>
  </si>
  <si>
    <t>SHEL.L History     Monthly     31-Oct-2020 - 31-Oct-2025</t>
  </si>
  <si>
    <t>Exchange Date</t>
  </si>
  <si>
    <t>Close</t>
  </si>
  <si>
    <t>Net</t>
  </si>
  <si>
    <t>%Chg</t>
  </si>
  <si>
    <t>Open</t>
  </si>
  <si>
    <t>Turnover - GBP</t>
  </si>
  <si>
    <t>Flow</t>
  </si>
  <si>
    <r>
      <rPr>
        <b/>
        <sz val="18"/>
        <color rgb="FF000000"/>
        <rFont val="Times New Roman"/>
        <family val="1"/>
      </rPr>
      <t xml:space="preserve">Shell PLC SHELL </t>
    </r>
    <r>
      <rPr>
        <b/>
        <sz val="14"/>
        <color rgb="FF000000"/>
        <rFont val="Times New Roman"/>
        <family val="1"/>
      </rPr>
      <t>Share Performance Analysis (2020-2025)</t>
    </r>
  </si>
  <si>
    <t>DATE</t>
  </si>
  <si>
    <t>CLOSING PRICE</t>
  </si>
  <si>
    <t>DIVIDEND</t>
  </si>
  <si>
    <t>PRICE RETURN</t>
  </si>
  <si>
    <t>TOT Return</t>
  </si>
  <si>
    <t>PRICE INDEX</t>
  </si>
  <si>
    <t>TOTAL RETURN INDEX</t>
  </si>
  <si>
    <t>Figure 1 : Shell PLC Returns (2020-2025)</t>
  </si>
  <si>
    <t>Annual Return</t>
  </si>
  <si>
    <t>Average Annual Dividend Yield</t>
  </si>
  <si>
    <t>Annualized Volatility</t>
  </si>
  <si>
    <r>
      <rPr>
        <b/>
        <sz val="18"/>
        <color rgb="FF1E1E1E"/>
        <rFont val="Times New Roman"/>
        <family val="1"/>
      </rPr>
      <t>Shell PLC SHELL</t>
    </r>
    <r>
      <rPr>
        <sz val="18"/>
        <color rgb="FF1E1E1E"/>
        <rFont val="Times New Roman"/>
        <family val="1"/>
      </rPr>
      <t xml:space="preserve"> </t>
    </r>
    <r>
      <rPr>
        <b/>
        <sz val="14"/>
        <color rgb="FF1E1E1E"/>
        <rFont val="Times New Roman"/>
        <family val="1"/>
      </rPr>
      <t>Quarterly Financial Performance (2022-2024)</t>
    </r>
  </si>
  <si>
    <t>Revenue ($Million)</t>
  </si>
  <si>
    <t>EBIT ($Million)</t>
  </si>
  <si>
    <t>Net Income ($Million)</t>
  </si>
  <si>
    <t>EBIT      Margin (%)</t>
  </si>
  <si>
    <t>Net Profit    Margin (%)</t>
  </si>
  <si>
    <t>Q1</t>
  </si>
  <si>
    <t>Q2</t>
  </si>
  <si>
    <t>Q3</t>
  </si>
  <si>
    <t>Q4</t>
  </si>
  <si>
    <t>Standard Deviation (%)</t>
  </si>
  <si>
    <t>=</t>
  </si>
  <si>
    <t>Average (%)</t>
  </si>
  <si>
    <t>Coefficient of Variation (CV) (%)</t>
  </si>
  <si>
    <t>SHELL_income-statement_Quarterly_As_Originally_Reported</t>
  </si>
  <si>
    <t>Q1 2022</t>
  </si>
  <si>
    <t>Q2 2022</t>
  </si>
  <si>
    <t>Q3 2022</t>
  </si>
  <si>
    <t>Q4 2022</t>
  </si>
  <si>
    <t>Q1 2023</t>
  </si>
  <si>
    <t>Q2 2023</t>
  </si>
  <si>
    <t>Q3 2023</t>
  </si>
  <si>
    <t>Q4 2023</t>
  </si>
  <si>
    <t>Q1 2024</t>
  </si>
  <si>
    <t>Q2 2024</t>
  </si>
  <si>
    <t>Q3 2024</t>
  </si>
  <si>
    <t>Q4 2024</t>
  </si>
  <si>
    <t>TTM</t>
  </si>
  <si>
    <t>Gross Profit</t>
  </si>
  <si>
    <t xml:space="preserve">    Total Revenue</t>
  </si>
  <si>
    <t xml:space="preserve">        Business Revenue</t>
  </si>
  <si>
    <t xml:space="preserve">    Cost of Revenue</t>
  </si>
  <si>
    <t xml:space="preserve">        Cost of Goods and Services</t>
  </si>
  <si>
    <t xml:space="preserve">        Depreciation &amp; Amortization, Cost of Revenue</t>
  </si>
  <si>
    <t xml:space="preserve">        Purchased Fuel, Power and Gas</t>
  </si>
  <si>
    <t/>
  </si>
  <si>
    <t>Operating Income/Expenses</t>
  </si>
  <si>
    <t xml:space="preserve">    Selling, General and Administrative Expenses</t>
  </si>
  <si>
    <t xml:space="preserve">    Exploration Expenses</t>
  </si>
  <si>
    <t xml:space="preserve">    Research and Development Expenses</t>
  </si>
  <si>
    <t>Total Operating Profit/Loss</t>
  </si>
  <si>
    <t>Non-Operating Income/Expenses, Total</t>
  </si>
  <si>
    <t xml:space="preserve">    Total Net Finance Income/Expense</t>
  </si>
  <si>
    <t xml:space="preserve">        Net Interest Income/Expense</t>
  </si>
  <si>
    <t xml:space="preserve">            Interest Expense Net of Capitalized Interest</t>
  </si>
  <si>
    <t xml:space="preserve">            Interest Income</t>
  </si>
  <si>
    <t xml:space="preserve">    Net Investment Income</t>
  </si>
  <si>
    <t xml:space="preserve">        Dividend and Investment Income</t>
  </si>
  <si>
    <t xml:space="preserve">        Income from Associates, Joint Ventures and Other Participating Interests</t>
  </si>
  <si>
    <t xml:space="preserve">        Gain/Loss on Foreign Exchange</t>
  </si>
  <si>
    <t xml:space="preserve">    Irregular Income/Expenses</t>
  </si>
  <si>
    <t xml:space="preserve">        Asset Disposals</t>
  </si>
  <si>
    <t xml:space="preserve">        Impairment/Write Off/Write Down of Capital Assets</t>
  </si>
  <si>
    <t>Pretax Income</t>
  </si>
  <si>
    <t>Provision for Income Tax</t>
  </si>
  <si>
    <t xml:space="preserve">    Current Tax</t>
  </si>
  <si>
    <t xml:space="preserve">    Deferred Tax</t>
  </si>
  <si>
    <t>Net Income from Continuing Operations</t>
  </si>
  <si>
    <t>Net Income after Extraordinary Items and Discontinued Operations</t>
  </si>
  <si>
    <t>Non-Controlling/Minority Interests</t>
  </si>
  <si>
    <t>Net Income after Non-Controlling/Minority Interests</t>
  </si>
  <si>
    <t>Net Income Available to Common Stockholders</t>
  </si>
  <si>
    <t>Diluted Net Income Available to Common Stockholders</t>
  </si>
  <si>
    <t>Income Statement Supplemental Section</t>
  </si>
  <si>
    <t xml:space="preserve">    Reported Normalized and Operating Income/Expense Supplemental Section</t>
  </si>
  <si>
    <t xml:space="preserve">        Total Revenue as Reported, Supplemental</t>
  </si>
  <si>
    <t xml:space="preserve">        Reported Normalized Income</t>
  </si>
  <si>
    <t xml:space="preserve">        Reported Normalized EBITDA</t>
  </si>
  <si>
    <t xml:space="preserve">        Reported Tax Effect of Irregular Items</t>
  </si>
  <si>
    <t xml:space="preserve">    Operating Income/Expenses, Supplemental Section</t>
  </si>
  <si>
    <t xml:space="preserve">        Depreciation, Amortization and Depletion, Supplemental</t>
  </si>
  <si>
    <t xml:space="preserve">            Depreciation and Amortization, Supplemental</t>
  </si>
  <si>
    <t xml:space="preserve">                Depreciation, Supplemental</t>
  </si>
  <si>
    <t xml:space="preserve">    Non-Operating Income/Expenses, Supplemental Section</t>
  </si>
  <si>
    <t xml:space="preserve">        Irregular Items, Supplemental</t>
  </si>
  <si>
    <t xml:space="preserve">            Disposal of Businesses, Supplemental</t>
  </si>
  <si>
    <t xml:space="preserve">            Impairment/Write Off/Write Down of Capital Assets, Supplemental</t>
  </si>
  <si>
    <t xml:space="preserve">            Restructuring and Reorganization Expense, Supplemental</t>
  </si>
  <si>
    <t xml:space="preserve">            Impairment/Write Off/Write Down of Other Assets, Supplemental</t>
  </si>
  <si>
    <t xml:space="preserve">            Goodwill Impairment/Write Off, Supplemental</t>
  </si>
  <si>
    <t xml:space="preserve">    Employee Costs and Professional Fees, Supplemental Section</t>
  </si>
  <si>
    <t xml:space="preserve">        Stock-Based Compensation, Supplemental</t>
  </si>
  <si>
    <t>Basic EPS</t>
  </si>
  <si>
    <t xml:space="preserve">    Basic EPS from Continuing Operations</t>
  </si>
  <si>
    <t>Diluted EPS</t>
  </si>
  <si>
    <t xml:space="preserve">    Diluted EPS from Continuing Operations</t>
  </si>
  <si>
    <t>Basic Weighted Average Shares Outstanding</t>
  </si>
  <si>
    <t>Diluted Weighted Average Shares Outstanding</t>
  </si>
  <si>
    <t>Reported Normalized Basic EPS</t>
  </si>
  <si>
    <t>Total Dividend Per Share</t>
  </si>
  <si>
    <t xml:space="preserve">    Regular Dividend Per Share Calc</t>
  </si>
  <si>
    <t>Basic WASO</t>
  </si>
  <si>
    <t>Diluted WASO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</si>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</sst>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.##"/>
    <numFmt numFmtId="165" formatCode="#"/>
    <numFmt numFmtId="166" formatCode="#,##0;\-#,##0;#,##0;&quot;--&quot;"/>
    <numFmt numFmtId="167" formatCode="#,##0.00%;\-#,##0.00%;#,##0.00%;&quot;--&quot;"/>
    <numFmt numFmtId="168" formatCode="#,##0.00;\-#,##0.00;#,##0.00;&quot;--&quot;"/>
    <numFmt numFmtId="169" formatCode="dd\-mmm\-yyyy"/>
    <numFmt numFmtId="170" formatCode="\+#,##0.00%;\-#,##0.00%;#,##0.00%;&quot;--&quot;"/>
    <numFmt numFmtId="171" formatCode="\+#,##0.00;\-#,##0.00;#,##0.00;&quot;--&quot;"/>
    <numFmt numFmtId="172" formatCode="0.0"/>
  </numFmts>
  <fonts count="17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2"/>
      <color theme="1"/>
      <name val="Aptos Narrow"/>
      <family val="2"/>
      <scheme val="minor"/>
    </font>
    <font>
      <b/>
      <sz val="14"/>
      <color rgb="FF1E1E1E"/>
      <name val="Times New Roman"/>
      <family val="1"/>
    </font>
    <font>
      <sz val="18"/>
      <color rgb="FF1E1E1E"/>
      <name val="Times New Roman"/>
      <family val="1"/>
    </font>
    <font>
      <b/>
      <sz val="18"/>
      <color rgb="FF1E1E1E"/>
      <name val="Times New Roman"/>
      <family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2"/>
      <color rgb="FF1E1E1E"/>
      <name val="MorningstarIntrinsic"/>
      <charset val="1"/>
    </font>
    <font>
      <b/>
      <sz val="11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000000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6A6A6"/>
        <bgColor rgb="FFA6A6A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808080"/>
      </left>
      <right style="thin">
        <color rgb="FF000000"/>
      </right>
      <top style="thin">
        <color rgb="FF000000"/>
      </top>
      <bottom style="thin">
        <color rgb="FF808080"/>
      </bottom>
      <diagonal/>
    </border>
    <border>
      <left style="thin">
        <color rgb="FF00000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164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0" xfId="0" applyFont="1" applyAlignment="1">
      <alignment vertical="center" wrapText="1"/>
    </xf>
    <xf numFmtId="164" fontId="0" fillId="0" borderId="1" xfId="0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165" fontId="0" fillId="0" borderId="33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0" fillId="2" borderId="34" xfId="0" applyNumberFormat="1" applyFill="1" applyBorder="1" applyAlignment="1">
      <alignment horizontal="center" vertical="center" wrapText="1"/>
    </xf>
    <xf numFmtId="2" fontId="0" fillId="3" borderId="37" xfId="0" applyNumberFormat="1" applyFill="1" applyBorder="1" applyAlignment="1">
      <alignment horizontal="center"/>
    </xf>
    <xf numFmtId="0" fontId="5" fillId="4" borderId="32" xfId="0" applyFont="1" applyFill="1" applyBorder="1" applyAlignment="1">
      <alignment horizontal="center"/>
    </xf>
    <xf numFmtId="0" fontId="5" fillId="4" borderId="47" xfId="0" applyFont="1" applyFill="1" applyBorder="1" applyAlignment="1">
      <alignment horizontal="center"/>
    </xf>
    <xf numFmtId="0" fontId="5" fillId="4" borderId="46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7" xfId="0" applyBorder="1"/>
    <xf numFmtId="164" fontId="0" fillId="0" borderId="7" xfId="0" applyNumberFormat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0" fontId="0" fillId="0" borderId="3" xfId="0" applyBorder="1"/>
    <xf numFmtId="0" fontId="9" fillId="0" borderId="0" xfId="0" applyFont="1"/>
    <xf numFmtId="0" fontId="10" fillId="0" borderId="0" xfId="0" applyFont="1"/>
    <xf numFmtId="166" fontId="10" fillId="0" borderId="0" xfId="0" applyNumberFormat="1" applyFont="1"/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0" fontId="10" fillId="0" borderId="1" xfId="0" applyFont="1" applyBorder="1"/>
    <xf numFmtId="166" fontId="10" fillId="0" borderId="1" xfId="0" applyNumberFormat="1" applyFont="1" applyBorder="1"/>
    <xf numFmtId="167" fontId="10" fillId="0" borderId="1" xfId="0" applyNumberFormat="1" applyFont="1" applyBorder="1"/>
    <xf numFmtId="0" fontId="10" fillId="0" borderId="51" xfId="0" applyFont="1" applyBorder="1" applyAlignment="1">
      <alignment horizontal="right"/>
    </xf>
    <xf numFmtId="168" fontId="10" fillId="0" borderId="52" xfId="0" applyNumberFormat="1" applyFont="1" applyBorder="1" applyAlignment="1">
      <alignment horizontal="right"/>
    </xf>
    <xf numFmtId="169" fontId="10" fillId="0" borderId="53" xfId="0" applyNumberFormat="1" applyFont="1" applyBorder="1" applyAlignment="1">
      <alignment horizontal="right"/>
    </xf>
    <xf numFmtId="166" fontId="10" fillId="0" borderId="52" xfId="0" applyNumberFormat="1" applyFont="1" applyBorder="1" applyAlignment="1">
      <alignment horizontal="right"/>
    </xf>
    <xf numFmtId="169" fontId="10" fillId="0" borderId="52" xfId="0" applyNumberFormat="1" applyFont="1" applyBorder="1" applyAlignment="1">
      <alignment horizontal="right"/>
    </xf>
    <xf numFmtId="0" fontId="10" fillId="0" borderId="52" xfId="0" applyFont="1" applyBorder="1" applyAlignment="1">
      <alignment horizontal="right"/>
    </xf>
    <xf numFmtId="166" fontId="10" fillId="0" borderId="53" xfId="0" applyNumberFormat="1" applyFont="1" applyBorder="1" applyAlignment="1">
      <alignment horizontal="right"/>
    </xf>
    <xf numFmtId="0" fontId="10" fillId="0" borderId="53" xfId="0" applyFont="1" applyBorder="1" applyAlignment="1">
      <alignment horizontal="right"/>
    </xf>
    <xf numFmtId="170" fontId="10" fillId="0" borderId="52" xfId="0" applyNumberFormat="1" applyFont="1" applyBorder="1" applyAlignment="1">
      <alignment horizontal="right"/>
    </xf>
    <xf numFmtId="0" fontId="10" fillId="0" borderId="54" xfId="0" applyFont="1" applyBorder="1" applyAlignment="1">
      <alignment horizontal="right"/>
    </xf>
    <xf numFmtId="168" fontId="10" fillId="0" borderId="55" xfId="0" applyNumberFormat="1" applyFont="1" applyBorder="1" applyAlignment="1">
      <alignment horizontal="right"/>
    </xf>
    <xf numFmtId="169" fontId="10" fillId="0" borderId="56" xfId="0" applyNumberFormat="1" applyFont="1" applyBorder="1" applyAlignment="1">
      <alignment horizontal="right"/>
    </xf>
    <xf numFmtId="166" fontId="10" fillId="0" borderId="55" xfId="0" applyNumberFormat="1" applyFont="1" applyBorder="1" applyAlignment="1">
      <alignment horizontal="right"/>
    </xf>
    <xf numFmtId="169" fontId="10" fillId="0" borderId="55" xfId="0" applyNumberFormat="1" applyFont="1" applyBorder="1" applyAlignment="1">
      <alignment horizontal="right"/>
    </xf>
    <xf numFmtId="0" fontId="10" fillId="0" borderId="55" xfId="0" applyFont="1" applyBorder="1" applyAlignment="1">
      <alignment horizontal="right"/>
    </xf>
    <xf numFmtId="166" fontId="10" fillId="0" borderId="56" xfId="0" applyNumberFormat="1" applyFont="1" applyBorder="1" applyAlignment="1">
      <alignment horizontal="right"/>
    </xf>
    <xf numFmtId="0" fontId="10" fillId="0" borderId="56" xfId="0" applyFont="1" applyBorder="1" applyAlignment="1">
      <alignment horizontal="right"/>
    </xf>
    <xf numFmtId="170" fontId="10" fillId="0" borderId="55" xfId="0" applyNumberFormat="1" applyFont="1" applyBorder="1" applyAlignment="1">
      <alignment horizontal="right"/>
    </xf>
    <xf numFmtId="0" fontId="10" fillId="0" borderId="57" xfId="0" applyFont="1" applyBorder="1" applyAlignment="1">
      <alignment horizontal="right"/>
    </xf>
    <xf numFmtId="166" fontId="10" fillId="0" borderId="58" xfId="0" applyNumberFormat="1" applyFont="1" applyBorder="1" applyAlignment="1">
      <alignment horizontal="right"/>
    </xf>
    <xf numFmtId="0" fontId="10" fillId="0" borderId="58" xfId="0" applyFont="1" applyBorder="1" applyAlignment="1">
      <alignment horizontal="right"/>
    </xf>
    <xf numFmtId="166" fontId="10" fillId="0" borderId="59" xfId="0" applyNumberFormat="1" applyFont="1" applyBorder="1" applyAlignment="1">
      <alignment horizontal="right"/>
    </xf>
    <xf numFmtId="0" fontId="10" fillId="0" borderId="59" xfId="0" applyFont="1" applyBorder="1" applyAlignment="1">
      <alignment horizontal="right"/>
    </xf>
    <xf numFmtId="170" fontId="10" fillId="0" borderId="58" xfId="0" applyNumberFormat="1" applyFont="1" applyBorder="1" applyAlignment="1">
      <alignment horizontal="right"/>
    </xf>
    <xf numFmtId="49" fontId="10" fillId="0" borderId="59" xfId="0" applyNumberFormat="1" applyFont="1" applyBorder="1" applyAlignment="1">
      <alignment horizontal="right"/>
    </xf>
    <xf numFmtId="168" fontId="10" fillId="0" borderId="58" xfId="0" applyNumberFormat="1" applyFont="1" applyBorder="1" applyAlignment="1">
      <alignment horizontal="right"/>
    </xf>
    <xf numFmtId="0" fontId="9" fillId="5" borderId="7" xfId="0" applyFont="1" applyFill="1" applyBorder="1" applyAlignment="1">
      <alignment horizontal="right"/>
    </xf>
    <xf numFmtId="169" fontId="10" fillId="0" borderId="1" xfId="0" applyNumberFormat="1" applyFont="1" applyBorder="1"/>
    <xf numFmtId="168" fontId="10" fillId="0" borderId="1" xfId="0" applyNumberFormat="1" applyFont="1" applyBorder="1"/>
    <xf numFmtId="171" fontId="10" fillId="0" borderId="1" xfId="0" applyNumberFormat="1" applyFont="1" applyBorder="1"/>
    <xf numFmtId="170" fontId="10" fillId="0" borderId="1" xfId="0" applyNumberFormat="1" applyFont="1" applyBorder="1"/>
    <xf numFmtId="0" fontId="12" fillId="7" borderId="34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165" fontId="0" fillId="0" borderId="0" xfId="0" applyNumberFormat="1"/>
    <xf numFmtId="172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right"/>
    </xf>
    <xf numFmtId="0" fontId="12" fillId="7" borderId="37" xfId="0" applyFont="1" applyFill="1" applyBorder="1" applyAlignment="1">
      <alignment horizontal="center"/>
    </xf>
    <xf numFmtId="169" fontId="10" fillId="0" borderId="15" xfId="0" applyNumberFormat="1" applyFont="1" applyBorder="1" applyAlignment="1">
      <alignment horizontal="center"/>
    </xf>
    <xf numFmtId="169" fontId="10" fillId="0" borderId="17" xfId="0" applyNumberFormat="1" applyFont="1" applyBorder="1" applyAlignment="1">
      <alignment horizontal="center"/>
    </xf>
    <xf numFmtId="168" fontId="10" fillId="0" borderId="31" xfId="0" applyNumberFormat="1" applyFont="1" applyBorder="1" applyAlignment="1">
      <alignment horizontal="center"/>
    </xf>
    <xf numFmtId="168" fontId="10" fillId="0" borderId="15" xfId="0" applyNumberFormat="1" applyFont="1" applyBorder="1" applyAlignment="1">
      <alignment horizontal="center"/>
    </xf>
    <xf numFmtId="168" fontId="10" fillId="0" borderId="24" xfId="0" applyNumberFormat="1" applyFont="1" applyBorder="1" applyAlignment="1">
      <alignment horizontal="center"/>
    </xf>
    <xf numFmtId="168" fontId="10" fillId="0" borderId="17" xfId="0" applyNumberFormat="1" applyFont="1" applyBorder="1" applyAlignment="1">
      <alignment horizontal="center"/>
    </xf>
    <xf numFmtId="0" fontId="12" fillId="7" borderId="35" xfId="0" applyFont="1" applyFill="1" applyBorder="1" applyAlignment="1">
      <alignment horizontal="center"/>
    </xf>
    <xf numFmtId="169" fontId="10" fillId="0" borderId="31" xfId="0" applyNumberFormat="1" applyFont="1" applyBorder="1" applyAlignment="1">
      <alignment horizontal="center"/>
    </xf>
    <xf numFmtId="0" fontId="3" fillId="7" borderId="37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3" fillId="7" borderId="34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10" fontId="0" fillId="0" borderId="15" xfId="0" applyNumberFormat="1" applyBorder="1" applyAlignment="1">
      <alignment horizontal="center"/>
    </xf>
    <xf numFmtId="10" fontId="0" fillId="0" borderId="17" xfId="0" applyNumberFormat="1" applyBorder="1" applyAlignment="1">
      <alignment horizontal="center"/>
    </xf>
    <xf numFmtId="2" fontId="0" fillId="0" borderId="64" xfId="0" applyNumberFormat="1" applyBorder="1" applyAlignment="1">
      <alignment horizontal="center"/>
    </xf>
    <xf numFmtId="2" fontId="0" fillId="0" borderId="62" xfId="0" applyNumberFormat="1" applyBorder="1" applyAlignment="1">
      <alignment horizontal="center"/>
    </xf>
    <xf numFmtId="2" fontId="0" fillId="0" borderId="63" xfId="0" applyNumberFormat="1" applyBorder="1" applyAlignment="1">
      <alignment horizontal="center"/>
    </xf>
    <xf numFmtId="2" fontId="0" fillId="0" borderId="31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0" fontId="0" fillId="0" borderId="61" xfId="0" applyNumberFormat="1" applyBorder="1"/>
    <xf numFmtId="10" fontId="0" fillId="0" borderId="62" xfId="0" applyNumberFormat="1" applyBorder="1"/>
    <xf numFmtId="10" fontId="0" fillId="0" borderId="63" xfId="0" applyNumberFormat="1" applyBorder="1"/>
    <xf numFmtId="0" fontId="0" fillId="0" borderId="10" xfId="0" applyBorder="1"/>
    <xf numFmtId="0" fontId="0" fillId="0" borderId="15" xfId="0" applyBorder="1"/>
    <xf numFmtId="0" fontId="0" fillId="0" borderId="17" xfId="0" applyBorder="1"/>
    <xf numFmtId="0" fontId="9" fillId="5" borderId="48" xfId="0" applyFont="1" applyFill="1" applyBorder="1" applyAlignment="1">
      <alignment horizontal="left"/>
    </xf>
    <xf numFmtId="0" fontId="9" fillId="5" borderId="49" xfId="0" applyFont="1" applyFill="1" applyBorder="1"/>
    <xf numFmtId="0" fontId="9" fillId="5" borderId="50" xfId="0" applyFont="1" applyFill="1" applyBorder="1"/>
    <xf numFmtId="0" fontId="15" fillId="6" borderId="1" xfId="0" applyFont="1" applyFill="1" applyBorder="1" applyAlignment="1">
      <alignment horizontal="left" vertical="center"/>
    </xf>
    <xf numFmtId="0" fontId="16" fillId="0" borderId="65" xfId="0" applyFont="1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4" fillId="7" borderId="38" xfId="0" applyFont="1" applyFill="1" applyBorder="1" applyAlignment="1">
      <alignment horizontal="center" vertical="center" wrapText="1"/>
    </xf>
    <xf numFmtId="0" fontId="4" fillId="7" borderId="39" xfId="0" applyFont="1" applyFill="1" applyBorder="1" applyAlignment="1">
      <alignment horizontal="center" vertical="center" wrapText="1"/>
    </xf>
    <xf numFmtId="0" fontId="4" fillId="7" borderId="40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68B8"/>
      <color rgb="FF607E9C"/>
      <color rgb="FFB0A9A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Shell PLC Returns from 2020 to 2025.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'2. Share Performance'!$F$4</c:f>
              <c:strCache>
                <c:ptCount val="1"/>
                <c:pt idx="0">
                  <c:v>PRICE INDEX</c:v>
                </c:pt>
              </c:strCache>
            </c:strRef>
          </c:tx>
          <c:spPr>
            <a:ln w="28575" cap="rnd">
              <a:solidFill>
                <a:srgbClr val="145F8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'2. Share Performance'!$A$5:$A$65</c:f>
              <c:numCache>
                <c:formatCode>dd\-mmm\-yyyy</c:formatCode>
                <c:ptCount val="61"/>
                <c:pt idx="0">
                  <c:v>44135</c:v>
                </c:pt>
                <c:pt idx="1">
                  <c:v>44165</c:v>
                </c:pt>
                <c:pt idx="2">
                  <c:v>44196</c:v>
                </c:pt>
                <c:pt idx="3">
                  <c:v>44227</c:v>
                </c:pt>
                <c:pt idx="4">
                  <c:v>44255</c:v>
                </c:pt>
                <c:pt idx="5">
                  <c:v>44286</c:v>
                </c:pt>
                <c:pt idx="6">
                  <c:v>44316</c:v>
                </c:pt>
                <c:pt idx="7">
                  <c:v>44347</c:v>
                </c:pt>
                <c:pt idx="8">
                  <c:v>44377</c:v>
                </c:pt>
                <c:pt idx="9">
                  <c:v>44408</c:v>
                </c:pt>
                <c:pt idx="10">
                  <c:v>44439</c:v>
                </c:pt>
                <c:pt idx="11">
                  <c:v>44469</c:v>
                </c:pt>
                <c:pt idx="12">
                  <c:v>44500</c:v>
                </c:pt>
                <c:pt idx="13">
                  <c:v>44530</c:v>
                </c:pt>
                <c:pt idx="14">
                  <c:v>44561</c:v>
                </c:pt>
                <c:pt idx="15">
                  <c:v>44592</c:v>
                </c:pt>
                <c:pt idx="16">
                  <c:v>44620</c:v>
                </c:pt>
                <c:pt idx="17">
                  <c:v>44651</c:v>
                </c:pt>
                <c:pt idx="18">
                  <c:v>44681</c:v>
                </c:pt>
                <c:pt idx="19">
                  <c:v>44712</c:v>
                </c:pt>
                <c:pt idx="20">
                  <c:v>44742</c:v>
                </c:pt>
                <c:pt idx="21">
                  <c:v>44773</c:v>
                </c:pt>
                <c:pt idx="22">
                  <c:v>44804</c:v>
                </c:pt>
                <c:pt idx="23">
                  <c:v>44834</c:v>
                </c:pt>
                <c:pt idx="24">
                  <c:v>44865</c:v>
                </c:pt>
                <c:pt idx="25">
                  <c:v>44895</c:v>
                </c:pt>
                <c:pt idx="26">
                  <c:v>44926</c:v>
                </c:pt>
                <c:pt idx="27">
                  <c:v>44957</c:v>
                </c:pt>
                <c:pt idx="28">
                  <c:v>44985</c:v>
                </c:pt>
                <c:pt idx="29">
                  <c:v>45016</c:v>
                </c:pt>
                <c:pt idx="30">
                  <c:v>45046</c:v>
                </c:pt>
                <c:pt idx="31">
                  <c:v>45077</c:v>
                </c:pt>
                <c:pt idx="32">
                  <c:v>45107</c:v>
                </c:pt>
                <c:pt idx="33">
                  <c:v>45138</c:v>
                </c:pt>
                <c:pt idx="34">
                  <c:v>45169</c:v>
                </c:pt>
                <c:pt idx="35">
                  <c:v>45199</c:v>
                </c:pt>
                <c:pt idx="36">
                  <c:v>45230</c:v>
                </c:pt>
                <c:pt idx="37">
                  <c:v>45260</c:v>
                </c:pt>
                <c:pt idx="38">
                  <c:v>45291</c:v>
                </c:pt>
                <c:pt idx="39">
                  <c:v>45322</c:v>
                </c:pt>
                <c:pt idx="40">
                  <c:v>45351</c:v>
                </c:pt>
                <c:pt idx="41">
                  <c:v>45382</c:v>
                </c:pt>
                <c:pt idx="42">
                  <c:v>45412</c:v>
                </c:pt>
                <c:pt idx="43">
                  <c:v>45443</c:v>
                </c:pt>
                <c:pt idx="44">
                  <c:v>45473</c:v>
                </c:pt>
                <c:pt idx="45">
                  <c:v>45504</c:v>
                </c:pt>
                <c:pt idx="46">
                  <c:v>45535</c:v>
                </c:pt>
                <c:pt idx="47">
                  <c:v>45565</c:v>
                </c:pt>
                <c:pt idx="48">
                  <c:v>45596</c:v>
                </c:pt>
                <c:pt idx="49">
                  <c:v>45626</c:v>
                </c:pt>
                <c:pt idx="50">
                  <c:v>45657</c:v>
                </c:pt>
                <c:pt idx="51">
                  <c:v>45688</c:v>
                </c:pt>
                <c:pt idx="52">
                  <c:v>45716</c:v>
                </c:pt>
                <c:pt idx="53">
                  <c:v>45747</c:v>
                </c:pt>
                <c:pt idx="54">
                  <c:v>45777</c:v>
                </c:pt>
                <c:pt idx="55">
                  <c:v>45808</c:v>
                </c:pt>
                <c:pt idx="56">
                  <c:v>45838</c:v>
                </c:pt>
                <c:pt idx="57">
                  <c:v>45869</c:v>
                </c:pt>
                <c:pt idx="58">
                  <c:v>45900</c:v>
                </c:pt>
                <c:pt idx="59">
                  <c:v>45930</c:v>
                </c:pt>
                <c:pt idx="60">
                  <c:v>45961</c:v>
                </c:pt>
              </c:numCache>
            </c:numRef>
          </c:cat>
          <c:val>
            <c:numRef>
              <c:f>'2. Share Performance'!$F$5:$F$65</c:f>
              <c:numCache>
                <c:formatCode>0.00</c:formatCode>
                <c:ptCount val="61"/>
                <c:pt idx="0">
                  <c:v>100</c:v>
                </c:pt>
                <c:pt idx="1">
                  <c:v>131.6759892272633</c:v>
                </c:pt>
                <c:pt idx="2">
                  <c:v>134.43132380360473</c:v>
                </c:pt>
                <c:pt idx="3">
                  <c:v>138.59540087010566</c:v>
                </c:pt>
                <c:pt idx="4">
                  <c:v>149.65817277812306</c:v>
                </c:pt>
                <c:pt idx="5">
                  <c:v>146.44706857261238</c:v>
                </c:pt>
                <c:pt idx="6">
                  <c:v>141.39216904909881</c:v>
                </c:pt>
                <c:pt idx="7">
                  <c:v>139.38263932048889</c:v>
                </c:pt>
                <c:pt idx="8">
                  <c:v>149.86534079138178</c:v>
                </c:pt>
                <c:pt idx="9">
                  <c:v>149.49243836751603</c:v>
                </c:pt>
                <c:pt idx="10">
                  <c:v>148.29086389061524</c:v>
                </c:pt>
                <c:pt idx="11">
                  <c:v>171.43153097161795</c:v>
                </c:pt>
                <c:pt idx="12">
                  <c:v>174.12471514398175</c:v>
                </c:pt>
                <c:pt idx="13">
                  <c:v>163.3519784545266</c:v>
                </c:pt>
                <c:pt idx="14">
                  <c:v>167.99254195152267</c:v>
                </c:pt>
                <c:pt idx="15">
                  <c:v>195.42158690698153</c:v>
                </c:pt>
                <c:pt idx="16">
                  <c:v>204.26766107313026</c:v>
                </c:pt>
                <c:pt idx="17">
                  <c:v>218.40687797804014</c:v>
                </c:pt>
                <c:pt idx="18">
                  <c:v>225.08804640563491</c:v>
                </c:pt>
                <c:pt idx="19">
                  <c:v>246.16739175471301</c:v>
                </c:pt>
                <c:pt idx="20">
                  <c:v>221.04827014708923</c:v>
                </c:pt>
                <c:pt idx="21">
                  <c:v>225.7095504454112</c:v>
                </c:pt>
                <c:pt idx="22">
                  <c:v>237.207375181272</c:v>
                </c:pt>
                <c:pt idx="23">
                  <c:v>232.70147089289412</c:v>
                </c:pt>
                <c:pt idx="24">
                  <c:v>249.01595193702093</c:v>
                </c:pt>
                <c:pt idx="25">
                  <c:v>253.15931220219599</c:v>
                </c:pt>
                <c:pt idx="26">
                  <c:v>240.93639941992956</c:v>
                </c:pt>
                <c:pt idx="27">
                  <c:v>245.90843173813965</c:v>
                </c:pt>
                <c:pt idx="28">
                  <c:v>261.70499274911958</c:v>
                </c:pt>
                <c:pt idx="29">
                  <c:v>239.12367930391551</c:v>
                </c:pt>
                <c:pt idx="30">
                  <c:v>253.98798425523103</c:v>
                </c:pt>
                <c:pt idx="31">
                  <c:v>230.00828672053038</c:v>
                </c:pt>
                <c:pt idx="32">
                  <c:v>242.64553552931429</c:v>
                </c:pt>
                <c:pt idx="33">
                  <c:v>245.07975968510462</c:v>
                </c:pt>
                <c:pt idx="34">
                  <c:v>249.79283198674122</c:v>
                </c:pt>
                <c:pt idx="35">
                  <c:v>269.93992127615496</c:v>
                </c:pt>
                <c:pt idx="36">
                  <c:v>274.13507354464474</c:v>
                </c:pt>
                <c:pt idx="37">
                  <c:v>265.17505697120367</c:v>
                </c:pt>
                <c:pt idx="38">
                  <c:v>266.3662730474415</c:v>
                </c:pt>
                <c:pt idx="39">
                  <c:v>253.47006422208412</c:v>
                </c:pt>
                <c:pt idx="40">
                  <c:v>254.50590428837788</c:v>
                </c:pt>
                <c:pt idx="41">
                  <c:v>271.9080174021131</c:v>
                </c:pt>
                <c:pt idx="42">
                  <c:v>296.56101097990467</c:v>
                </c:pt>
                <c:pt idx="43">
                  <c:v>291.22643463849175</c:v>
                </c:pt>
                <c:pt idx="44">
                  <c:v>293.55707478765277</c:v>
                </c:pt>
                <c:pt idx="45">
                  <c:v>294.17857882742902</c:v>
                </c:pt>
                <c:pt idx="46">
                  <c:v>277.70872177335815</c:v>
                </c:pt>
                <c:pt idx="47">
                  <c:v>251.19121607623779</c:v>
                </c:pt>
                <c:pt idx="48">
                  <c:v>267.09136109384707</c:v>
                </c:pt>
                <c:pt idx="49">
                  <c:v>262.22291278226641</c:v>
                </c:pt>
                <c:pt idx="50">
                  <c:v>256.47400041433599</c:v>
                </c:pt>
                <c:pt idx="51">
                  <c:v>277.44976175678471</c:v>
                </c:pt>
                <c:pt idx="52">
                  <c:v>273.04744147503624</c:v>
                </c:pt>
                <c:pt idx="53">
                  <c:v>292.62481872798838</c:v>
                </c:pt>
                <c:pt idx="54">
                  <c:v>252.79676817899315</c:v>
                </c:pt>
                <c:pt idx="55">
                  <c:v>253.72902423865753</c:v>
                </c:pt>
                <c:pt idx="56">
                  <c:v>264.50176092811267</c:v>
                </c:pt>
                <c:pt idx="57">
                  <c:v>280.81624197223948</c:v>
                </c:pt>
                <c:pt idx="58">
                  <c:v>282.16283405842137</c:v>
                </c:pt>
                <c:pt idx="59">
                  <c:v>274.13507354464468</c:v>
                </c:pt>
                <c:pt idx="60">
                  <c:v>279.26248187279884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A4-4D56-85FD-9ED3E4AF0134}"/>
            </c:ext>
          </c:extLst>
        </c:ser>
        <c:ser>
          <c:idx val="1"/>
          <c:order val="1"/>
          <c:tx>
            <c:strRef>
              <c:f>'2. Share Performance'!$G$4</c:f>
              <c:strCache>
                <c:ptCount val="1"/>
                <c:pt idx="0">
                  <c:v>TOTAL RETURN INDEX</c:v>
                </c:pt>
              </c:strCache>
            </c:strRef>
          </c:tx>
          <c:spPr>
            <a:ln w="28575" cap="rnd">
              <a:solidFill>
                <a:srgbClr val="4D93D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 Share Performance'!$A$5:$A$65</c:f>
              <c:numCache>
                <c:formatCode>dd\-mmm\-yyyy</c:formatCode>
                <c:ptCount val="61"/>
                <c:pt idx="0">
                  <c:v>44135</c:v>
                </c:pt>
                <c:pt idx="1">
                  <c:v>44165</c:v>
                </c:pt>
                <c:pt idx="2">
                  <c:v>44196</c:v>
                </c:pt>
                <c:pt idx="3">
                  <c:v>44227</c:v>
                </c:pt>
                <c:pt idx="4">
                  <c:v>44255</c:v>
                </c:pt>
                <c:pt idx="5">
                  <c:v>44286</c:v>
                </c:pt>
                <c:pt idx="6">
                  <c:v>44316</c:v>
                </c:pt>
                <c:pt idx="7">
                  <c:v>44347</c:v>
                </c:pt>
                <c:pt idx="8">
                  <c:v>44377</c:v>
                </c:pt>
                <c:pt idx="9">
                  <c:v>44408</c:v>
                </c:pt>
                <c:pt idx="10">
                  <c:v>44439</c:v>
                </c:pt>
                <c:pt idx="11">
                  <c:v>44469</c:v>
                </c:pt>
                <c:pt idx="12">
                  <c:v>44500</c:v>
                </c:pt>
                <c:pt idx="13">
                  <c:v>44530</c:v>
                </c:pt>
                <c:pt idx="14">
                  <c:v>44561</c:v>
                </c:pt>
                <c:pt idx="15">
                  <c:v>44592</c:v>
                </c:pt>
                <c:pt idx="16">
                  <c:v>44620</c:v>
                </c:pt>
                <c:pt idx="17">
                  <c:v>44651</c:v>
                </c:pt>
                <c:pt idx="18">
                  <c:v>44681</c:v>
                </c:pt>
                <c:pt idx="19">
                  <c:v>44712</c:v>
                </c:pt>
                <c:pt idx="20">
                  <c:v>44742</c:v>
                </c:pt>
                <c:pt idx="21">
                  <c:v>44773</c:v>
                </c:pt>
                <c:pt idx="22">
                  <c:v>44804</c:v>
                </c:pt>
                <c:pt idx="23">
                  <c:v>44834</c:v>
                </c:pt>
                <c:pt idx="24">
                  <c:v>44865</c:v>
                </c:pt>
                <c:pt idx="25">
                  <c:v>44895</c:v>
                </c:pt>
                <c:pt idx="26">
                  <c:v>44926</c:v>
                </c:pt>
                <c:pt idx="27">
                  <c:v>44957</c:v>
                </c:pt>
                <c:pt idx="28">
                  <c:v>44985</c:v>
                </c:pt>
                <c:pt idx="29">
                  <c:v>45016</c:v>
                </c:pt>
                <c:pt idx="30">
                  <c:v>45046</c:v>
                </c:pt>
                <c:pt idx="31">
                  <c:v>45077</c:v>
                </c:pt>
                <c:pt idx="32">
                  <c:v>45107</c:v>
                </c:pt>
                <c:pt idx="33">
                  <c:v>45138</c:v>
                </c:pt>
                <c:pt idx="34">
                  <c:v>45169</c:v>
                </c:pt>
                <c:pt idx="35">
                  <c:v>45199</c:v>
                </c:pt>
                <c:pt idx="36">
                  <c:v>45230</c:v>
                </c:pt>
                <c:pt idx="37">
                  <c:v>45260</c:v>
                </c:pt>
                <c:pt idx="38">
                  <c:v>45291</c:v>
                </c:pt>
                <c:pt idx="39">
                  <c:v>45322</c:v>
                </c:pt>
                <c:pt idx="40">
                  <c:v>45351</c:v>
                </c:pt>
                <c:pt idx="41">
                  <c:v>45382</c:v>
                </c:pt>
                <c:pt idx="42">
                  <c:v>45412</c:v>
                </c:pt>
                <c:pt idx="43">
                  <c:v>45443</c:v>
                </c:pt>
                <c:pt idx="44">
                  <c:v>45473</c:v>
                </c:pt>
                <c:pt idx="45">
                  <c:v>45504</c:v>
                </c:pt>
                <c:pt idx="46">
                  <c:v>45535</c:v>
                </c:pt>
                <c:pt idx="47">
                  <c:v>45565</c:v>
                </c:pt>
                <c:pt idx="48">
                  <c:v>45596</c:v>
                </c:pt>
                <c:pt idx="49">
                  <c:v>45626</c:v>
                </c:pt>
                <c:pt idx="50">
                  <c:v>45657</c:v>
                </c:pt>
                <c:pt idx="51">
                  <c:v>45688</c:v>
                </c:pt>
                <c:pt idx="52">
                  <c:v>45716</c:v>
                </c:pt>
                <c:pt idx="53">
                  <c:v>45747</c:v>
                </c:pt>
                <c:pt idx="54">
                  <c:v>45777</c:v>
                </c:pt>
                <c:pt idx="55">
                  <c:v>45808</c:v>
                </c:pt>
                <c:pt idx="56">
                  <c:v>45838</c:v>
                </c:pt>
                <c:pt idx="57">
                  <c:v>45869</c:v>
                </c:pt>
                <c:pt idx="58">
                  <c:v>45900</c:v>
                </c:pt>
                <c:pt idx="59">
                  <c:v>45930</c:v>
                </c:pt>
                <c:pt idx="60">
                  <c:v>45961</c:v>
                </c:pt>
              </c:numCache>
            </c:numRef>
          </c:cat>
          <c:val>
            <c:numRef>
              <c:f>'2. Share Performance'!$G$5:$G$65</c:f>
              <c:numCache>
                <c:formatCode>0.00</c:formatCode>
                <c:ptCount val="61"/>
                <c:pt idx="0">
                  <c:v>100</c:v>
                </c:pt>
                <c:pt idx="1">
                  <c:v>131.6759892272633</c:v>
                </c:pt>
                <c:pt idx="2">
                  <c:v>134.43132380360473</c:v>
                </c:pt>
                <c:pt idx="3">
                  <c:v>142.30370830743732</c:v>
                </c:pt>
                <c:pt idx="4">
                  <c:v>153.66247964318791</c:v>
                </c:pt>
                <c:pt idx="5">
                  <c:v>150.36545800078838</c:v>
                </c:pt>
                <c:pt idx="6">
                  <c:v>148.98283602171762</c:v>
                </c:pt>
                <c:pt idx="7">
                  <c:v>146.86542428631736</c:v>
                </c:pt>
                <c:pt idx="8">
                  <c:v>157.91089168953923</c:v>
                </c:pt>
                <c:pt idx="9">
                  <c:v>161.42535859056437</c:v>
                </c:pt>
                <c:pt idx="10">
                  <c:v>160.12787095222555</c:v>
                </c:pt>
                <c:pt idx="11">
                  <c:v>185.11569322850889</c:v>
                </c:pt>
                <c:pt idx="12">
                  <c:v>191.87157713847986</c:v>
                </c:pt>
                <c:pt idx="13">
                  <c:v>180.00087873134012</c:v>
                </c:pt>
                <c:pt idx="14">
                  <c:v>185.11441035287723</c:v>
                </c:pt>
                <c:pt idx="15">
                  <c:v>219.26549653957159</c:v>
                </c:pt>
                <c:pt idx="16">
                  <c:v>229.19090383548985</c:v>
                </c:pt>
                <c:pt idx="17">
                  <c:v>245.05528434945759</c:v>
                </c:pt>
                <c:pt idx="18">
                  <c:v>256.54969631159247</c:v>
                </c:pt>
                <c:pt idx="19">
                  <c:v>280.57540418062564</c:v>
                </c:pt>
                <c:pt idx="20">
                  <c:v>251.94526089688833</c:v>
                </c:pt>
                <c:pt idx="21">
                  <c:v>261.31941915143983</c:v>
                </c:pt>
                <c:pt idx="22">
                  <c:v>274.63123903478532</c:v>
                </c:pt>
                <c:pt idx="23">
                  <c:v>269.41444475617692</c:v>
                </c:pt>
                <c:pt idx="24">
                  <c:v>292.27239853784943</c:v>
                </c:pt>
                <c:pt idx="25">
                  <c:v>297.13550001102493</c:v>
                </c:pt>
                <c:pt idx="26">
                  <c:v>282.78935066515709</c:v>
                </c:pt>
                <c:pt idx="27">
                  <c:v>292.64928890202049</c:v>
                </c:pt>
                <c:pt idx="28">
                  <c:v>311.4483691705791</c:v>
                </c:pt>
                <c:pt idx="29">
                  <c:v>284.57492983585269</c:v>
                </c:pt>
                <c:pt idx="30">
                  <c:v>305.80864509001151</c:v>
                </c:pt>
                <c:pt idx="31">
                  <c:v>276.93641779052632</c:v>
                </c:pt>
                <c:pt idx="32">
                  <c:v>292.15201921833273</c:v>
                </c:pt>
                <c:pt idx="33">
                  <c:v>298.66853704294658</c:v>
                </c:pt>
                <c:pt idx="34">
                  <c:v>304.41216275531093</c:v>
                </c:pt>
                <c:pt idx="35">
                  <c:v>328.96458475651684</c:v>
                </c:pt>
                <c:pt idx="36">
                  <c:v>337.23288111167869</c:v>
                </c:pt>
                <c:pt idx="37">
                  <c:v>326.2105330231995</c:v>
                </c:pt>
                <c:pt idx="38">
                  <c:v>327.67593190201461</c:v>
                </c:pt>
                <c:pt idx="39">
                  <c:v>314.99704595052697</c:v>
                </c:pt>
                <c:pt idx="40">
                  <c:v>316.28432443826921</c:v>
                </c:pt>
                <c:pt idx="41">
                  <c:v>337.91060303233888</c:v>
                </c:pt>
                <c:pt idx="42">
                  <c:v>371.76602725995986</c:v>
                </c:pt>
                <c:pt idx="43">
                  <c:v>365.07865373432662</c:v>
                </c:pt>
                <c:pt idx="44">
                  <c:v>368.00032177950624</c:v>
                </c:pt>
                <c:pt idx="45">
                  <c:v>371.89587917307904</c:v>
                </c:pt>
                <c:pt idx="46">
                  <c:v>351.0749479095158</c:v>
                </c:pt>
                <c:pt idx="47">
                  <c:v>317.5519390826467</c:v>
                </c:pt>
                <c:pt idx="48">
                  <c:v>340.79543153096415</c:v>
                </c:pt>
                <c:pt idx="49">
                  <c:v>334.58353109196656</c:v>
                </c:pt>
                <c:pt idx="50">
                  <c:v>327.24820185017154</c:v>
                </c:pt>
                <c:pt idx="51">
                  <c:v>357.18427524236211</c:v>
                </c:pt>
                <c:pt idx="52">
                  <c:v>351.51680027585087</c:v>
                </c:pt>
                <c:pt idx="53">
                  <c:v>376.72039483280685</c:v>
                </c:pt>
                <c:pt idx="54">
                  <c:v>327.76007873975726</c:v>
                </c:pt>
                <c:pt idx="55">
                  <c:v>328.96878216473488</c:v>
                </c:pt>
                <c:pt idx="56">
                  <c:v>342.93602174225373</c:v>
                </c:pt>
                <c:pt idx="57">
                  <c:v>366.41844328195731</c:v>
                </c:pt>
                <c:pt idx="58">
                  <c:v>368.17552176320606</c:v>
                </c:pt>
                <c:pt idx="59">
                  <c:v>357.7006308172999</c:v>
                </c:pt>
                <c:pt idx="60">
                  <c:v>364.39104503436261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A4-4D56-85FD-9ED3E4AF0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1834376"/>
        <c:axId val="812172296"/>
      </c:lineChart>
      <c:dateAx>
        <c:axId val="811834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 (Closing)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mmm\-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12172296"/>
        <c:crosses val="autoZero"/>
        <c:auto val="1"/>
        <c:lblOffset val="100"/>
        <c:baseTimeUnit val="months"/>
      </c:dateAx>
      <c:valAx>
        <c:axId val="812172296"/>
        <c:scaling>
          <c:orientation val="minMax"/>
          <c:max val="400"/>
          <c:min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Index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11834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rgbClr val="000000"/>
                </a:solidFill>
                <a:latin typeface="Aptos Display"/>
                <a:ea typeface="Aptos Display"/>
                <a:cs typeface="Aptos Display"/>
              </a:defRPr>
            </a:pPr>
            <a:r>
              <a:rPr lang="en-US"/>
              <a:t>Shell PLC SHELL Quarterly Financial Performance 2022 to 2024</a:t>
            </a:r>
          </a:p>
        </c:rich>
      </c:tx>
      <c:layout>
        <c:manualLayout>
          <c:xMode val="edge"/>
          <c:yMode val="edge"/>
          <c:x val="0.17033598211493706"/>
          <c:y val="3.20784961548029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rgbClr val="000000"/>
              </a:solidFill>
              <a:latin typeface="Aptos Display"/>
              <a:ea typeface="Aptos Display"/>
              <a:cs typeface="Aptos Display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Financial Performance'!$F$4:$F$6</c:f>
              <c:strCache>
                <c:ptCount val="3"/>
                <c:pt idx="0">
                  <c:v>EBIT      Margin (%)</c:v>
                </c:pt>
              </c:strCache>
            </c:strRef>
          </c:tx>
          <c:spPr>
            <a:solidFill>
              <a:srgbClr val="43AEE2"/>
            </a:solidFill>
            <a:ln>
              <a:noFill/>
            </a:ln>
            <a:effectLst/>
          </c:spPr>
          <c:invertIfNegative val="0"/>
          <c:cat>
            <c:multiLvlStrRef>
              <c:f>'3. Financial Performance'!$A$7:$B$18</c:f>
              <c:multiLvlStrCache>
                <c:ptCount val="12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</c:lvl>
              </c:multiLvlStrCache>
            </c:multiLvlStrRef>
          </c:cat>
          <c:val>
            <c:numRef>
              <c:f>'3. Financial Performance'!$F$7:$F$18</c:f>
              <c:numCache>
                <c:formatCode>0.00</c:formatCode>
                <c:ptCount val="12"/>
                <c:pt idx="0">
                  <c:v>14.87577787278514</c:v>
                </c:pt>
                <c:pt idx="1">
                  <c:v>17.86545937896641</c:v>
                </c:pt>
                <c:pt idx="2">
                  <c:v>9.5645907529060352</c:v>
                </c:pt>
                <c:pt idx="3">
                  <c:v>17.366711745950266</c:v>
                </c:pt>
                <c:pt idx="4">
                  <c:v>15.473958992168724</c:v>
                </c:pt>
                <c:pt idx="5">
                  <c:v>9.7642736463836517</c:v>
                </c:pt>
                <c:pt idx="6">
                  <c:v>14.349705304518665</c:v>
                </c:pt>
                <c:pt idx="7">
                  <c:v>-1.9674338261443887</c:v>
                </c:pt>
                <c:pt idx="8">
                  <c:v>14.088413035679793</c:v>
                </c:pt>
                <c:pt idx="9">
                  <c:v>10.804023474745847</c:v>
                </c:pt>
                <c:pt idx="10">
                  <c:v>10.423553573689318</c:v>
                </c:pt>
                <c:pt idx="11">
                  <c:v>3.6390519153301852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09-464E-AB31-2D6D37AD7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295815"/>
        <c:axId val="1807000072"/>
      </c:barChart>
      <c:lineChart>
        <c:grouping val="standard"/>
        <c:varyColors val="0"/>
        <c:ser>
          <c:idx val="1"/>
          <c:order val="1"/>
          <c:tx>
            <c:strRef>
              <c:f>'3. Financial Performance'!$G$4:$G$6</c:f>
              <c:strCache>
                <c:ptCount val="3"/>
                <c:pt idx="0">
                  <c:v>Net Profit    Margin (%)</c:v>
                </c:pt>
              </c:strCache>
            </c:strRef>
          </c:tx>
          <c:spPr>
            <a:ln w="28575" cap="rnd">
              <a:solidFill>
                <a:srgbClr val="3C7D22"/>
              </a:solidFill>
              <a:prstDash val="solid"/>
              <a:round/>
            </a:ln>
            <a:effectLst/>
          </c:spPr>
          <c:marker>
            <c:symbol val="none"/>
          </c:marker>
          <c:cat>
            <c:multiLvlStrRef>
              <c:f>'3. Financial Performance'!$A$7:$B$18</c:f>
              <c:multiLvlStrCache>
                <c:ptCount val="12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</c:lvl>
              </c:multiLvlStrCache>
            </c:multiLvlStrRef>
          </c:cat>
          <c:val>
            <c:numRef>
              <c:f>'3. Financial Performance'!$G$7:$G$18</c:f>
              <c:numCache>
                <c:formatCode>0.00</c:formatCode>
                <c:ptCount val="12"/>
                <c:pt idx="0">
                  <c:v>8.4509049451332476</c:v>
                </c:pt>
                <c:pt idx="1">
                  <c:v>18.029362676021147</c:v>
                </c:pt>
                <c:pt idx="2">
                  <c:v>7.0423711996992138</c:v>
                </c:pt>
                <c:pt idx="3">
                  <c:v>10.276102385911571</c:v>
                </c:pt>
                <c:pt idx="4">
                  <c:v>10.015064570659735</c:v>
                </c:pt>
                <c:pt idx="5">
                  <c:v>4.2023116736839281</c:v>
                </c:pt>
                <c:pt idx="6">
                  <c:v>9.2259332023575649</c:v>
                </c:pt>
                <c:pt idx="7">
                  <c:v>0.5995021084184321</c:v>
                </c:pt>
                <c:pt idx="8">
                  <c:v>10.15204613813847</c:v>
                </c:pt>
                <c:pt idx="9">
                  <c:v>4.7231510951747842</c:v>
                </c:pt>
                <c:pt idx="10">
                  <c:v>6.0360955984751508</c:v>
                </c:pt>
                <c:pt idx="11">
                  <c:v>1.4000995760474344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09-464E-AB31-2D6D37AD7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316104"/>
        <c:axId val="1005304840"/>
      </c:lineChart>
      <c:catAx>
        <c:axId val="1034295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595959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7000072"/>
        <c:crosses val="autoZero"/>
        <c:auto val="1"/>
        <c:lblAlgn val="ctr"/>
        <c:lblOffset val="100"/>
        <c:noMultiLvlLbl val="0"/>
      </c:catAx>
      <c:valAx>
        <c:axId val="180700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295815"/>
        <c:crosses val="autoZero"/>
        <c:crossBetween val="between"/>
      </c:valAx>
      <c:valAx>
        <c:axId val="1005304840"/>
        <c:scaling>
          <c:orientation val="minMax"/>
        </c:scaling>
        <c:delete val="1"/>
        <c:axPos val="r"/>
        <c:numFmt formatCode="0.00" sourceLinked="1"/>
        <c:majorTickMark val="none"/>
        <c:minorTickMark val="none"/>
        <c:tickLblPos val="nextTo"/>
        <c:crossAx val="1005316104"/>
        <c:crosses val="max"/>
        <c:crossBetween val="between"/>
      </c:valAx>
      <c:catAx>
        <c:axId val="1005316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1005304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000">
  <a:srgbClr val="637CEF"/>
  <a:srgbClr val="E3008C"/>
  <a:srgbClr val="2AA0A4"/>
  <a:srgbClr val="9373C0"/>
  <a:srgbClr val="13A10E"/>
  <a:srgbClr val="3A96DD"/>
  <a:srgbClr val="CA5010"/>
  <a:srgbClr val="57811B"/>
  <a:srgbClr val="B146C2"/>
  <a:srgbClr val="AE8C00"/>
  <a:srgbClr val="AE8C00"/>
  <a:srgbClr val="637CEF"/>
  <a:srgbClr val="EE5FB7"/>
  <a:srgbClr val="008B94"/>
  <a:srgbClr val="D77440"/>
  <a:srgbClr val="BA58C9"/>
  <a:srgbClr val="3A96DD"/>
  <a:srgbClr val="E3008C"/>
  <a:srgbClr val="C36BD1"/>
  <a:srgbClr val="D06228"/>
  <a:srgbClr val="57811B"/>
</cs:colorStyle>
</file>

<file path=xl/charts/colors2.xml><?xml version="1.0" encoding="utf-8"?>
<cs:colorStyle xmlns:cs="http://schemas.microsoft.com/office/drawing/2012/chartStyle" xmlns:a="http://schemas.openxmlformats.org/drawingml/2006/main" meth="cycle" id="10000">
  <a:srgbClr val="637CEF"/>
  <a:srgbClr val="E3008C"/>
  <a:srgbClr val="2AA0A4"/>
  <a:srgbClr val="9373C0"/>
  <a:srgbClr val="13A10E"/>
  <a:srgbClr val="3A96DD"/>
  <a:srgbClr val="CA5010"/>
  <a:srgbClr val="57811B"/>
  <a:srgbClr val="B146C2"/>
  <a:srgbClr val="AE8C00"/>
  <a:srgbClr val="AE8C00"/>
  <a:srgbClr val="637CEF"/>
  <a:srgbClr val="EE5FB7"/>
  <a:srgbClr val="008B94"/>
  <a:srgbClr val="D77440"/>
  <a:srgbClr val="BA58C9"/>
  <a:srgbClr val="3A96DD"/>
  <a:srgbClr val="E3008C"/>
  <a:srgbClr val="C36BD1"/>
  <a:srgbClr val="D06228"/>
  <a:srgbClr val="57811B"/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5</xdr:row>
      <xdr:rowOff>57150</xdr:rowOff>
    </xdr:from>
    <xdr:to>
      <xdr:col>11</xdr:col>
      <xdr:colOff>1323975</xdr:colOff>
      <xdr:row>26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1630FC1-CA42-53EF-9BF2-0783F8EFB6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4</xdr:row>
      <xdr:rowOff>9525</xdr:rowOff>
    </xdr:from>
    <xdr:to>
      <xdr:col>12</xdr:col>
      <xdr:colOff>447675</xdr:colOff>
      <xdr:row>17</xdr:row>
      <xdr:rowOff>171450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03B686-BBBB-8C10-4410-E7240FCB10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58D46-89D6-491D-9BCC-4296804273DA}">
  <dimension ref="A1:Q93"/>
  <sheetViews>
    <sheetView topLeftCell="A38" workbookViewId="0"/>
  </sheetViews>
  <sheetFormatPr baseColWidth="10" defaultColWidth="18.5" defaultRowHeight="15"/>
  <sheetData>
    <row r="1" spans="1:17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</row>
    <row r="2" spans="1:17">
      <c r="A2" s="49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17">
      <c r="A3" s="50" t="s">
        <v>1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17">
      <c r="A4" s="50" t="s">
        <v>2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17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</row>
    <row r="6" spans="1:17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</row>
    <row r="7" spans="1:17">
      <c r="A7" s="49" t="s">
        <v>3</v>
      </c>
      <c r="B7" s="51">
        <v>12725047350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</row>
    <row r="8" spans="1:17">
      <c r="A8" s="52" t="s">
        <v>4</v>
      </c>
      <c r="B8" s="53" t="s">
        <v>5</v>
      </c>
      <c r="C8" s="53" t="s">
        <v>6</v>
      </c>
      <c r="D8" s="53" t="s">
        <v>7</v>
      </c>
      <c r="E8" s="53" t="s">
        <v>8</v>
      </c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</row>
    <row r="9" spans="1:17">
      <c r="A9" s="54" t="s">
        <v>9</v>
      </c>
      <c r="B9" s="55">
        <v>1179369593</v>
      </c>
      <c r="C9" s="56">
        <v>9.2680959100714097E-2</v>
      </c>
      <c r="D9" s="54">
        <v>5</v>
      </c>
      <c r="E9" s="56">
        <v>8.1967213114754106E-2</v>
      </c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</row>
    <row r="10" spans="1:17">
      <c r="A10" s="54" t="s">
        <v>10</v>
      </c>
      <c r="B10" s="55">
        <v>1808159818</v>
      </c>
      <c r="C10" s="56">
        <v>0.14209454536921601</v>
      </c>
      <c r="D10" s="54">
        <v>10</v>
      </c>
      <c r="E10" s="56">
        <v>0.16393442622950799</v>
      </c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</row>
    <row r="11" spans="1:17">
      <c r="A11" s="54" t="s">
        <v>11</v>
      </c>
      <c r="B11" s="55">
        <v>3782046055</v>
      </c>
      <c r="C11" s="56">
        <v>0.29721272942846799</v>
      </c>
      <c r="D11" s="54">
        <v>16</v>
      </c>
      <c r="E11" s="56">
        <v>0.26229508196721302</v>
      </c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</row>
    <row r="12" spans="1:17">
      <c r="A12" s="54" t="s">
        <v>12</v>
      </c>
      <c r="B12" s="55">
        <v>2261254131</v>
      </c>
      <c r="C12" s="56">
        <v>0.177701038652717</v>
      </c>
      <c r="D12" s="54">
        <v>9</v>
      </c>
      <c r="E12" s="56">
        <v>0.14754098360655701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</row>
    <row r="13" spans="1:17">
      <c r="A13" s="54" t="s">
        <v>13</v>
      </c>
      <c r="B13" s="55">
        <v>1295243926</v>
      </c>
      <c r="C13" s="56">
        <v>0.10178696317385399</v>
      </c>
      <c r="D13" s="54">
        <v>4</v>
      </c>
      <c r="E13" s="56">
        <v>6.5573770491803296E-2</v>
      </c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</row>
    <row r="14" spans="1:17">
      <c r="A14" s="54" t="s">
        <v>14</v>
      </c>
      <c r="B14" s="55">
        <v>498443554</v>
      </c>
      <c r="C14" s="56">
        <v>3.9170271063863699E-2</v>
      </c>
      <c r="D14" s="54">
        <v>2</v>
      </c>
      <c r="E14" s="56">
        <v>3.2786885245901599E-2</v>
      </c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</row>
    <row r="15" spans="1:17">
      <c r="A15" s="54" t="s">
        <v>15</v>
      </c>
      <c r="B15" s="55">
        <v>300471135</v>
      </c>
      <c r="C15" s="56">
        <v>2.3612575005467502E-2</v>
      </c>
      <c r="D15" s="54">
        <v>3</v>
      </c>
      <c r="E15" s="56">
        <v>4.91803278688525E-2</v>
      </c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</row>
    <row r="16" spans="1:17">
      <c r="A16" s="54" t="s">
        <v>16</v>
      </c>
      <c r="B16" s="55">
        <v>868758613</v>
      </c>
      <c r="C16" s="56">
        <v>6.8271542659524995E-2</v>
      </c>
      <c r="D16" s="54">
        <v>6</v>
      </c>
      <c r="E16" s="56">
        <v>9.8360655737704902E-2</v>
      </c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</row>
    <row r="17" spans="1:17">
      <c r="A17" s="54" t="s">
        <v>17</v>
      </c>
      <c r="B17" s="55">
        <v>613739407</v>
      </c>
      <c r="C17" s="56">
        <v>4.8230815188282997E-2</v>
      </c>
      <c r="D17" s="54">
        <v>5</v>
      </c>
      <c r="E17" s="56">
        <v>8.1967213114754106E-2</v>
      </c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</row>
    <row r="18" spans="1:17">
      <c r="A18" s="54" t="s">
        <v>18</v>
      </c>
      <c r="B18" s="55"/>
      <c r="C18" s="56"/>
      <c r="D18" s="54">
        <v>0</v>
      </c>
      <c r="E18" s="56">
        <v>0</v>
      </c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17">
      <c r="A19" s="54" t="s">
        <v>19</v>
      </c>
      <c r="B19" s="55">
        <v>117561118</v>
      </c>
      <c r="C19" s="56">
        <v>9.2385603578913206E-3</v>
      </c>
      <c r="D19" s="54">
        <v>1</v>
      </c>
      <c r="E19" s="56">
        <v>1.63934426229508E-2</v>
      </c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</row>
    <row r="20" spans="1:17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</row>
    <row r="21" spans="1:17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</row>
    <row r="22" spans="1:17">
      <c r="A22" s="49" t="s">
        <v>20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</row>
    <row r="23" spans="1:17">
      <c r="A23" s="122" t="s">
        <v>4</v>
      </c>
      <c r="B23" s="123"/>
      <c r="C23" s="124"/>
      <c r="D23" s="122" t="s">
        <v>5</v>
      </c>
      <c r="E23" s="123"/>
      <c r="F23" s="123"/>
      <c r="G23" s="123"/>
      <c r="H23" s="124"/>
      <c r="I23" s="122" t="s">
        <v>21</v>
      </c>
      <c r="J23" s="124"/>
      <c r="K23" s="122" t="s">
        <v>22</v>
      </c>
      <c r="L23" s="123"/>
      <c r="M23" s="123"/>
      <c r="N23" s="122" t="s">
        <v>23</v>
      </c>
      <c r="O23" s="123"/>
      <c r="P23" s="124"/>
      <c r="Q23" s="50"/>
    </row>
    <row r="24" spans="1:17">
      <c r="A24" s="57" t="s">
        <v>24</v>
      </c>
      <c r="B24" s="58">
        <v>2956</v>
      </c>
      <c r="C24" s="59">
        <v>45443</v>
      </c>
      <c r="D24" s="57" t="s">
        <v>25</v>
      </c>
      <c r="E24" s="60">
        <v>444787686</v>
      </c>
      <c r="F24" s="61">
        <v>44651</v>
      </c>
      <c r="G24" s="62" t="s">
        <v>26</v>
      </c>
      <c r="H24" s="63">
        <v>7938322156</v>
      </c>
      <c r="I24" s="57" t="s">
        <v>27</v>
      </c>
      <c r="J24" s="64">
        <v>39</v>
      </c>
      <c r="K24" s="57" t="s">
        <v>27</v>
      </c>
      <c r="L24" s="65">
        <v>0.31675989227263301</v>
      </c>
      <c r="M24" s="59">
        <v>44165</v>
      </c>
      <c r="N24" s="57" t="s">
        <v>25</v>
      </c>
      <c r="O24" s="58">
        <v>9196210934.7929993</v>
      </c>
      <c r="P24" s="59">
        <v>45351</v>
      </c>
      <c r="Q24" s="50"/>
    </row>
    <row r="25" spans="1:17">
      <c r="A25" s="66" t="s">
        <v>28</v>
      </c>
      <c r="B25" s="67">
        <v>878.3</v>
      </c>
      <c r="C25" s="68">
        <v>44135</v>
      </c>
      <c r="D25" s="66" t="s">
        <v>29</v>
      </c>
      <c r="E25" s="69">
        <v>51707705</v>
      </c>
      <c r="F25" s="70">
        <v>45961</v>
      </c>
      <c r="G25" s="71" t="s">
        <v>30</v>
      </c>
      <c r="H25" s="72">
        <v>4669164076</v>
      </c>
      <c r="I25" s="66" t="s">
        <v>31</v>
      </c>
      <c r="J25" s="73">
        <v>21</v>
      </c>
      <c r="K25" s="66" t="s">
        <v>31</v>
      </c>
      <c r="L25" s="74">
        <v>-0.136106194690265</v>
      </c>
      <c r="M25" s="68">
        <v>45777</v>
      </c>
      <c r="N25" s="66" t="s">
        <v>29</v>
      </c>
      <c r="O25" s="67">
        <v>1124435298.17243</v>
      </c>
      <c r="P25" s="68">
        <v>44135</v>
      </c>
      <c r="Q25" s="50"/>
    </row>
    <row r="26" spans="1:17">
      <c r="A26" s="66" t="s">
        <v>32</v>
      </c>
      <c r="B26" s="67">
        <v>2215.63278688525</v>
      </c>
      <c r="C26" s="73"/>
      <c r="D26" s="75" t="s">
        <v>33</v>
      </c>
      <c r="E26" s="76">
        <v>208607333.60655701</v>
      </c>
      <c r="F26" s="77"/>
      <c r="G26" s="77" t="s">
        <v>34</v>
      </c>
      <c r="H26" s="78">
        <v>12725047350</v>
      </c>
      <c r="I26" s="75" t="s">
        <v>35</v>
      </c>
      <c r="J26" s="79">
        <v>0</v>
      </c>
      <c r="K26" s="75" t="s">
        <v>36</v>
      </c>
      <c r="L26" s="80">
        <v>1.7926248187279901</v>
      </c>
      <c r="M26" s="81" t="s">
        <v>37</v>
      </c>
      <c r="N26" s="75" t="s">
        <v>33</v>
      </c>
      <c r="O26" s="82">
        <v>4772048578.5998201</v>
      </c>
      <c r="P26" s="79"/>
      <c r="Q26" s="50"/>
    </row>
    <row r="27" spans="1:17">
      <c r="A27" s="75" t="s">
        <v>38</v>
      </c>
      <c r="B27" s="82">
        <v>1917.15</v>
      </c>
      <c r="C27" s="79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</row>
    <row r="28" spans="1:17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</row>
    <row r="29" spans="1:17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</row>
    <row r="30" spans="1:17">
      <c r="A30" s="49" t="s">
        <v>39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</row>
    <row r="31" spans="1:17">
      <c r="A31" s="83" t="s">
        <v>40</v>
      </c>
      <c r="B31" s="83" t="s">
        <v>41</v>
      </c>
      <c r="C31" s="83" t="s">
        <v>42</v>
      </c>
      <c r="D31" s="83" t="s">
        <v>43</v>
      </c>
      <c r="E31" s="83" t="s">
        <v>44</v>
      </c>
      <c r="F31" s="83" t="s">
        <v>28</v>
      </c>
      <c r="G31" s="83" t="s">
        <v>24</v>
      </c>
      <c r="H31" s="83" t="s">
        <v>5</v>
      </c>
      <c r="I31" s="83" t="s">
        <v>45</v>
      </c>
      <c r="J31" s="53" t="s">
        <v>46</v>
      </c>
      <c r="K31" s="50"/>
      <c r="L31" s="50"/>
      <c r="M31" s="50"/>
      <c r="N31" s="50"/>
      <c r="O31" s="50"/>
      <c r="P31" s="50"/>
      <c r="Q31" s="50"/>
    </row>
    <row r="32" spans="1:17">
      <c r="A32" s="84">
        <v>45961</v>
      </c>
      <c r="B32" s="85">
        <v>2696</v>
      </c>
      <c r="C32" s="86">
        <v>49.5</v>
      </c>
      <c r="D32" s="87">
        <v>1.8703948611373498E-2</v>
      </c>
      <c r="E32" s="85">
        <v>2650</v>
      </c>
      <c r="F32" s="85">
        <v>2650</v>
      </c>
      <c r="G32" s="85">
        <v>2801</v>
      </c>
      <c r="H32" s="55">
        <v>51707705</v>
      </c>
      <c r="I32" s="85">
        <v>1412048893.35197</v>
      </c>
      <c r="J32" s="85">
        <v>75357148338.543396</v>
      </c>
      <c r="K32" s="50"/>
      <c r="L32" s="50"/>
      <c r="M32" s="50"/>
      <c r="N32" s="50"/>
      <c r="O32" s="50"/>
      <c r="P32" s="50"/>
      <c r="Q32" s="50"/>
    </row>
    <row r="33" spans="1:17">
      <c r="A33" s="84">
        <v>45930</v>
      </c>
      <c r="B33" s="85">
        <v>2646.5</v>
      </c>
      <c r="C33" s="86">
        <v>-77.5</v>
      </c>
      <c r="D33" s="87">
        <v>-2.8450807635829699E-2</v>
      </c>
      <c r="E33" s="85">
        <v>2723</v>
      </c>
      <c r="F33" s="85">
        <v>2599</v>
      </c>
      <c r="G33" s="85">
        <v>2763.5</v>
      </c>
      <c r="H33" s="55">
        <v>168887367</v>
      </c>
      <c r="I33" s="85">
        <v>4483280036.5444498</v>
      </c>
      <c r="J33" s="85">
        <v>73945099445.191498</v>
      </c>
      <c r="K33" s="50"/>
      <c r="L33" s="50"/>
      <c r="M33" s="50"/>
      <c r="N33" s="50"/>
      <c r="O33" s="50"/>
      <c r="P33" s="50"/>
      <c r="Q33" s="50"/>
    </row>
    <row r="34" spans="1:17">
      <c r="A34" s="84">
        <v>45900</v>
      </c>
      <c r="B34" s="85">
        <v>2724</v>
      </c>
      <c r="C34" s="86">
        <v>13</v>
      </c>
      <c r="D34" s="87">
        <v>4.7952784950202904E-3</v>
      </c>
      <c r="E34" s="85">
        <v>2708.5</v>
      </c>
      <c r="F34" s="85">
        <v>2601.5</v>
      </c>
      <c r="G34" s="85">
        <v>2754.5</v>
      </c>
      <c r="H34" s="55">
        <v>129271580</v>
      </c>
      <c r="I34" s="85">
        <v>3460468871.1100402</v>
      </c>
      <c r="J34" s="85">
        <v>78428379481.735901</v>
      </c>
      <c r="K34" s="50"/>
      <c r="L34" s="50"/>
      <c r="M34" s="50"/>
      <c r="N34" s="50"/>
      <c r="O34" s="50"/>
      <c r="P34" s="50"/>
      <c r="Q34" s="50"/>
    </row>
    <row r="35" spans="1:17">
      <c r="A35" s="84">
        <v>45869</v>
      </c>
      <c r="B35" s="85">
        <v>2711</v>
      </c>
      <c r="C35" s="86">
        <v>157.5</v>
      </c>
      <c r="D35" s="87">
        <v>6.1680046994321502E-2</v>
      </c>
      <c r="E35" s="85">
        <v>2555</v>
      </c>
      <c r="F35" s="85">
        <v>2542</v>
      </c>
      <c r="G35" s="85">
        <v>2773</v>
      </c>
      <c r="H35" s="55">
        <v>135580884</v>
      </c>
      <c r="I35" s="85">
        <v>3575293649.73914</v>
      </c>
      <c r="J35" s="85">
        <v>74967910610.6259</v>
      </c>
      <c r="K35" s="50"/>
      <c r="L35" s="50"/>
      <c r="M35" s="50"/>
      <c r="N35" s="50"/>
      <c r="O35" s="50"/>
      <c r="P35" s="50"/>
      <c r="Q35" s="50"/>
    </row>
    <row r="36" spans="1:17">
      <c r="A36" s="84">
        <v>45838</v>
      </c>
      <c r="B36" s="85">
        <v>2553.5</v>
      </c>
      <c r="C36" s="86">
        <v>104</v>
      </c>
      <c r="D36" s="87">
        <v>4.2457644417227998E-2</v>
      </c>
      <c r="E36" s="85">
        <v>2453</v>
      </c>
      <c r="F36" s="85">
        <v>2444</v>
      </c>
      <c r="G36" s="85">
        <v>2719</v>
      </c>
      <c r="H36" s="55">
        <v>169613934</v>
      </c>
      <c r="I36" s="85">
        <v>4423322174.59657</v>
      </c>
      <c r="J36" s="85">
        <v>71392616960.886703</v>
      </c>
      <c r="K36" s="50"/>
      <c r="L36" s="50"/>
      <c r="M36" s="50"/>
      <c r="N36" s="50"/>
      <c r="O36" s="50"/>
      <c r="P36" s="50"/>
      <c r="Q36" s="50"/>
    </row>
    <row r="37" spans="1:17">
      <c r="A37" s="84">
        <v>45808</v>
      </c>
      <c r="B37" s="85">
        <v>2449.5</v>
      </c>
      <c r="C37" s="86">
        <v>9</v>
      </c>
      <c r="D37" s="87">
        <v>3.6877688998156102E-3</v>
      </c>
      <c r="E37" s="85">
        <v>2405</v>
      </c>
      <c r="F37" s="85">
        <v>2373.5</v>
      </c>
      <c r="G37" s="85">
        <v>2543.5</v>
      </c>
      <c r="H37" s="55">
        <v>161576595</v>
      </c>
      <c r="I37" s="85">
        <v>3977314985.17943</v>
      </c>
      <c r="J37" s="85">
        <v>66969294786.290199</v>
      </c>
      <c r="K37" s="50"/>
      <c r="L37" s="50"/>
      <c r="M37" s="50"/>
      <c r="N37" s="50"/>
      <c r="O37" s="50"/>
      <c r="P37" s="50"/>
      <c r="Q37" s="50"/>
    </row>
    <row r="38" spans="1:17">
      <c r="A38" s="84">
        <v>45777</v>
      </c>
      <c r="B38" s="85">
        <v>2440.5</v>
      </c>
      <c r="C38" s="86">
        <v>-384.5</v>
      </c>
      <c r="D38" s="87">
        <v>-0.136106194690265</v>
      </c>
      <c r="E38" s="85">
        <v>2825.5</v>
      </c>
      <c r="F38" s="85">
        <v>2270</v>
      </c>
      <c r="G38" s="85">
        <v>2841.5</v>
      </c>
      <c r="H38" s="55">
        <v>233388114</v>
      </c>
      <c r="I38" s="85">
        <v>5711586887.3439503</v>
      </c>
      <c r="J38" s="85">
        <v>62991979801.110703</v>
      </c>
      <c r="K38" s="50"/>
      <c r="L38" s="50"/>
      <c r="M38" s="50"/>
      <c r="N38" s="50"/>
      <c r="O38" s="50"/>
      <c r="P38" s="50"/>
      <c r="Q38" s="50"/>
    </row>
    <row r="39" spans="1:17">
      <c r="A39" s="84">
        <v>45747</v>
      </c>
      <c r="B39" s="85">
        <v>2825</v>
      </c>
      <c r="C39" s="86">
        <v>189</v>
      </c>
      <c r="D39" s="87">
        <v>7.1699544764795106E-2</v>
      </c>
      <c r="E39" s="85">
        <v>2656</v>
      </c>
      <c r="F39" s="85">
        <v>2509.5</v>
      </c>
      <c r="G39" s="85">
        <v>2843</v>
      </c>
      <c r="H39" s="55">
        <v>239191961</v>
      </c>
      <c r="I39" s="85">
        <v>6389454693.9497604</v>
      </c>
      <c r="J39" s="85">
        <v>68703566688.454697</v>
      </c>
      <c r="K39" s="50"/>
      <c r="L39" s="50"/>
      <c r="M39" s="50"/>
      <c r="N39" s="50"/>
      <c r="O39" s="50"/>
      <c r="P39" s="50"/>
      <c r="Q39" s="50"/>
    </row>
    <row r="40" spans="1:17">
      <c r="A40" s="84">
        <v>45716</v>
      </c>
      <c r="B40" s="85">
        <v>2636</v>
      </c>
      <c r="C40" s="86">
        <v>-42.5</v>
      </c>
      <c r="D40" s="87">
        <v>-1.5867089789061001E-2</v>
      </c>
      <c r="E40" s="85">
        <v>2656</v>
      </c>
      <c r="F40" s="85">
        <v>2600</v>
      </c>
      <c r="G40" s="85">
        <v>2707</v>
      </c>
      <c r="H40" s="55">
        <v>201975934</v>
      </c>
      <c r="I40" s="85">
        <v>5352335561.0126305</v>
      </c>
      <c r="J40" s="85">
        <v>62314111994.504898</v>
      </c>
      <c r="K40" s="50"/>
      <c r="L40" s="50"/>
      <c r="M40" s="50"/>
      <c r="N40" s="50"/>
      <c r="O40" s="50"/>
      <c r="P40" s="50"/>
      <c r="Q40" s="50"/>
    </row>
    <row r="41" spans="1:17">
      <c r="A41" s="84">
        <v>45688</v>
      </c>
      <c r="B41" s="85">
        <v>2678.5</v>
      </c>
      <c r="C41" s="86">
        <v>202.5</v>
      </c>
      <c r="D41" s="87">
        <v>8.1785137318255194E-2</v>
      </c>
      <c r="E41" s="85">
        <v>2478</v>
      </c>
      <c r="F41" s="85">
        <v>2478</v>
      </c>
      <c r="G41" s="85">
        <v>2742</v>
      </c>
      <c r="H41" s="55">
        <v>232193837</v>
      </c>
      <c r="I41" s="85">
        <v>6136147120.2469101</v>
      </c>
      <c r="J41" s="85">
        <v>67666447555.517502</v>
      </c>
      <c r="K41" s="50"/>
      <c r="L41" s="50"/>
      <c r="M41" s="50"/>
      <c r="N41" s="50"/>
      <c r="O41" s="50"/>
      <c r="P41" s="50"/>
      <c r="Q41" s="50"/>
    </row>
    <row r="42" spans="1:17">
      <c r="A42" s="84">
        <v>45657</v>
      </c>
      <c r="B42" s="85">
        <v>2476</v>
      </c>
      <c r="C42" s="86">
        <v>-55.5</v>
      </c>
      <c r="D42" s="87">
        <v>-2.19237606162354E-2</v>
      </c>
      <c r="E42" s="85">
        <v>2519.5</v>
      </c>
      <c r="F42" s="85">
        <v>2375</v>
      </c>
      <c r="G42" s="85">
        <v>2572.5</v>
      </c>
      <c r="H42" s="55">
        <v>181205897</v>
      </c>
      <c r="I42" s="85">
        <v>4464484218.2017899</v>
      </c>
      <c r="J42" s="85">
        <v>61530300435.270599</v>
      </c>
      <c r="K42" s="50"/>
      <c r="L42" s="50"/>
      <c r="M42" s="50"/>
      <c r="N42" s="50"/>
      <c r="O42" s="50"/>
      <c r="P42" s="50"/>
      <c r="Q42" s="50"/>
    </row>
    <row r="43" spans="1:17">
      <c r="A43" s="84">
        <v>45626</v>
      </c>
      <c r="B43" s="85">
        <v>2531.5</v>
      </c>
      <c r="C43" s="86">
        <v>-47</v>
      </c>
      <c r="D43" s="87">
        <v>-1.8227651735505099E-2</v>
      </c>
      <c r="E43" s="85">
        <v>2589</v>
      </c>
      <c r="F43" s="85">
        <v>2502</v>
      </c>
      <c r="G43" s="85">
        <v>2629</v>
      </c>
      <c r="H43" s="55">
        <v>300007477</v>
      </c>
      <c r="I43" s="85">
        <v>7735633765.3080196</v>
      </c>
      <c r="J43" s="85">
        <v>65994784653.472397</v>
      </c>
      <c r="K43" s="50"/>
      <c r="L43" s="50"/>
      <c r="M43" s="50"/>
      <c r="N43" s="50"/>
      <c r="O43" s="50"/>
      <c r="P43" s="50"/>
      <c r="Q43" s="50"/>
    </row>
    <row r="44" spans="1:17">
      <c r="A44" s="84">
        <v>45596</v>
      </c>
      <c r="B44" s="85">
        <v>2578.5</v>
      </c>
      <c r="C44" s="86">
        <v>153.5</v>
      </c>
      <c r="D44" s="87">
        <v>6.3298969072165007E-2</v>
      </c>
      <c r="E44" s="85">
        <v>2430</v>
      </c>
      <c r="F44" s="85">
        <v>2414.5</v>
      </c>
      <c r="G44" s="85">
        <v>2642</v>
      </c>
      <c r="H44" s="55">
        <v>225150383</v>
      </c>
      <c r="I44" s="85">
        <v>5738348420.8498802</v>
      </c>
      <c r="J44" s="85">
        <v>73730418418.780502</v>
      </c>
      <c r="K44" s="50"/>
      <c r="L44" s="50"/>
      <c r="M44" s="50"/>
      <c r="N44" s="50"/>
      <c r="O44" s="50"/>
      <c r="P44" s="50"/>
      <c r="Q44" s="50"/>
    </row>
    <row r="45" spans="1:17">
      <c r="A45" s="84">
        <v>45565</v>
      </c>
      <c r="B45" s="85">
        <v>2425</v>
      </c>
      <c r="C45" s="86">
        <v>-256</v>
      </c>
      <c r="D45" s="87">
        <v>-9.5486758672137295E-2</v>
      </c>
      <c r="E45" s="85">
        <v>2689.5</v>
      </c>
      <c r="F45" s="85">
        <v>2396</v>
      </c>
      <c r="G45" s="85">
        <v>2698</v>
      </c>
      <c r="H45" s="55">
        <v>315897694</v>
      </c>
      <c r="I45" s="85">
        <v>7996863912.2371302</v>
      </c>
      <c r="J45" s="85">
        <v>67992069997.930603</v>
      </c>
      <c r="K45" s="50"/>
      <c r="L45" s="50"/>
      <c r="M45" s="50"/>
      <c r="N45" s="50"/>
      <c r="O45" s="50"/>
      <c r="P45" s="50"/>
      <c r="Q45" s="50"/>
    </row>
    <row r="46" spans="1:17">
      <c r="A46" s="84">
        <v>45535</v>
      </c>
      <c r="B46" s="85">
        <v>2681</v>
      </c>
      <c r="C46" s="86">
        <v>-159</v>
      </c>
      <c r="D46" s="87">
        <v>-5.59859154929577E-2</v>
      </c>
      <c r="E46" s="85">
        <v>2857</v>
      </c>
      <c r="F46" s="85">
        <v>2659</v>
      </c>
      <c r="G46" s="85">
        <v>2899.5</v>
      </c>
      <c r="H46" s="55">
        <v>204774215</v>
      </c>
      <c r="I46" s="85">
        <v>5620546729.5650902</v>
      </c>
      <c r="J46" s="85">
        <v>75988933910.167694</v>
      </c>
      <c r="K46" s="50"/>
      <c r="L46" s="50"/>
      <c r="M46" s="50"/>
      <c r="N46" s="50"/>
      <c r="O46" s="50"/>
      <c r="P46" s="50"/>
      <c r="Q46" s="50"/>
    </row>
    <row r="47" spans="1:17">
      <c r="A47" s="84">
        <v>45504</v>
      </c>
      <c r="B47" s="85">
        <v>2840</v>
      </c>
      <c r="C47" s="86">
        <v>6</v>
      </c>
      <c r="D47" s="87">
        <v>2.1171489061397302E-3</v>
      </c>
      <c r="E47" s="85">
        <v>2858</v>
      </c>
      <c r="F47" s="85">
        <v>2709</v>
      </c>
      <c r="G47" s="85">
        <v>2910.5</v>
      </c>
      <c r="H47" s="55">
        <v>177404448</v>
      </c>
      <c r="I47" s="85">
        <v>4985309458.8168297</v>
      </c>
      <c r="J47" s="85">
        <v>81609480639.732803</v>
      </c>
      <c r="K47" s="50"/>
      <c r="L47" s="50"/>
      <c r="M47" s="50"/>
      <c r="N47" s="50"/>
      <c r="O47" s="50"/>
      <c r="P47" s="50"/>
      <c r="Q47" s="50"/>
    </row>
    <row r="48" spans="1:17">
      <c r="A48" s="84">
        <v>45473</v>
      </c>
      <c r="B48" s="85">
        <v>2834</v>
      </c>
      <c r="C48" s="86">
        <v>22.5</v>
      </c>
      <c r="D48" s="87">
        <v>8.0028454561621894E-3</v>
      </c>
      <c r="E48" s="85">
        <v>2843</v>
      </c>
      <c r="F48" s="85">
        <v>2696</v>
      </c>
      <c r="G48" s="85">
        <v>2856.5</v>
      </c>
      <c r="H48" s="55">
        <v>191441589</v>
      </c>
      <c r="I48" s="85">
        <v>5289807192.16329</v>
      </c>
      <c r="J48" s="85">
        <v>76624171180.916</v>
      </c>
      <c r="K48" s="50"/>
      <c r="L48" s="50"/>
      <c r="M48" s="50"/>
      <c r="N48" s="50"/>
      <c r="O48" s="50"/>
      <c r="P48" s="50"/>
      <c r="Q48" s="50"/>
    </row>
    <row r="49" spans="1:17">
      <c r="A49" s="84">
        <v>45443</v>
      </c>
      <c r="B49" s="85">
        <v>2811.5</v>
      </c>
      <c r="C49" s="86">
        <v>-51.5</v>
      </c>
      <c r="D49" s="87">
        <v>-1.7988124345092601E-2</v>
      </c>
      <c r="E49" s="85">
        <v>2875</v>
      </c>
      <c r="F49" s="85">
        <v>2747</v>
      </c>
      <c r="G49" s="85">
        <v>2956</v>
      </c>
      <c r="H49" s="55">
        <v>297878278</v>
      </c>
      <c r="I49" s="85">
        <v>8490307354.8662701</v>
      </c>
      <c r="J49" s="85">
        <v>71334363988.752701</v>
      </c>
      <c r="K49" s="50"/>
      <c r="L49" s="50"/>
      <c r="M49" s="50"/>
      <c r="N49" s="50"/>
      <c r="O49" s="50"/>
      <c r="P49" s="50"/>
      <c r="Q49" s="50"/>
    </row>
    <row r="50" spans="1:17">
      <c r="A50" s="84">
        <v>45412</v>
      </c>
      <c r="B50" s="85">
        <v>2863</v>
      </c>
      <c r="C50" s="86">
        <v>238</v>
      </c>
      <c r="D50" s="87">
        <v>9.0666666666666701E-2</v>
      </c>
      <c r="E50" s="85">
        <v>2663</v>
      </c>
      <c r="F50" s="85">
        <v>2652.5</v>
      </c>
      <c r="G50" s="85">
        <v>2952</v>
      </c>
      <c r="H50" s="55">
        <v>273453317</v>
      </c>
      <c r="I50" s="85">
        <v>7752789033.1342602</v>
      </c>
      <c r="J50" s="85">
        <v>79824671343.618896</v>
      </c>
      <c r="K50" s="50"/>
      <c r="L50" s="50"/>
      <c r="M50" s="50"/>
      <c r="N50" s="50"/>
      <c r="O50" s="50"/>
      <c r="P50" s="50"/>
      <c r="Q50" s="50"/>
    </row>
    <row r="51" spans="1:17">
      <c r="A51" s="84">
        <v>45382</v>
      </c>
      <c r="B51" s="85">
        <v>2625</v>
      </c>
      <c r="C51" s="86">
        <v>168</v>
      </c>
      <c r="D51" s="87">
        <v>6.8376068376068397E-2</v>
      </c>
      <c r="E51" s="85">
        <v>2474.5</v>
      </c>
      <c r="F51" s="85">
        <v>2427.5</v>
      </c>
      <c r="G51" s="85">
        <v>2665.5</v>
      </c>
      <c r="H51" s="55">
        <v>294539790</v>
      </c>
      <c r="I51" s="85">
        <v>7461074403.5269003</v>
      </c>
      <c r="J51" s="85">
        <v>72071882310.484695</v>
      </c>
      <c r="K51" s="50"/>
      <c r="L51" s="50"/>
      <c r="M51" s="50"/>
      <c r="N51" s="50"/>
      <c r="O51" s="50"/>
      <c r="P51" s="50"/>
      <c r="Q51" s="50"/>
    </row>
    <row r="52" spans="1:17">
      <c r="A52" s="84">
        <v>45351</v>
      </c>
      <c r="B52" s="85">
        <v>2457</v>
      </c>
      <c r="C52" s="86">
        <v>10</v>
      </c>
      <c r="D52" s="87">
        <v>4.0866366979975498E-3</v>
      </c>
      <c r="E52" s="85">
        <v>2480</v>
      </c>
      <c r="F52" s="85">
        <v>2425.5</v>
      </c>
      <c r="G52" s="85">
        <v>2533</v>
      </c>
      <c r="H52" s="55">
        <v>370204511</v>
      </c>
      <c r="I52" s="85">
        <v>9196210934.7929993</v>
      </c>
      <c r="J52" s="85">
        <v>64610807906.957802</v>
      </c>
      <c r="K52" s="50"/>
      <c r="L52" s="50"/>
      <c r="M52" s="50"/>
      <c r="N52" s="50"/>
      <c r="O52" s="50"/>
      <c r="P52" s="50"/>
      <c r="Q52" s="50"/>
    </row>
    <row r="53" spans="1:17">
      <c r="A53" s="84">
        <v>45322</v>
      </c>
      <c r="B53" s="85">
        <v>2447</v>
      </c>
      <c r="C53" s="86">
        <v>-124.5</v>
      </c>
      <c r="D53" s="87">
        <v>-4.8415321796616798E-2</v>
      </c>
      <c r="E53" s="85">
        <v>2582</v>
      </c>
      <c r="F53" s="85">
        <v>2345</v>
      </c>
      <c r="G53" s="85">
        <v>2632</v>
      </c>
      <c r="H53" s="55">
        <v>287206496</v>
      </c>
      <c r="I53" s="85">
        <v>7055874508.3415003</v>
      </c>
      <c r="J53" s="85">
        <v>55414596972.164803</v>
      </c>
      <c r="K53" s="50"/>
      <c r="L53" s="50"/>
      <c r="M53" s="50"/>
      <c r="N53" s="50"/>
      <c r="O53" s="50"/>
      <c r="P53" s="50"/>
      <c r="Q53" s="50"/>
    </row>
    <row r="54" spans="1:17">
      <c r="A54" s="84">
        <v>45291</v>
      </c>
      <c r="B54" s="85">
        <v>2571.5</v>
      </c>
      <c r="C54" s="86">
        <v>11.5</v>
      </c>
      <c r="D54" s="87">
        <v>4.4921874999999997E-3</v>
      </c>
      <c r="E54" s="85">
        <v>2578.5</v>
      </c>
      <c r="F54" s="85">
        <v>2469.5</v>
      </c>
      <c r="G54" s="85">
        <v>2610</v>
      </c>
      <c r="H54" s="55">
        <v>243135216</v>
      </c>
      <c r="I54" s="85">
        <v>6135543955.7133999</v>
      </c>
      <c r="J54" s="85">
        <v>62470471480.506302</v>
      </c>
      <c r="K54" s="50"/>
      <c r="L54" s="50"/>
      <c r="M54" s="50"/>
      <c r="N54" s="50"/>
      <c r="O54" s="50"/>
      <c r="P54" s="50"/>
      <c r="Q54" s="50"/>
    </row>
    <row r="55" spans="1:17">
      <c r="A55" s="84">
        <v>45260</v>
      </c>
      <c r="B55" s="85">
        <v>2560</v>
      </c>
      <c r="C55" s="86">
        <v>-86.5</v>
      </c>
      <c r="D55" s="87">
        <v>-3.2684677876440603E-2</v>
      </c>
      <c r="E55" s="85">
        <v>2645</v>
      </c>
      <c r="F55" s="85">
        <v>2533</v>
      </c>
      <c r="G55" s="85">
        <v>2774.5</v>
      </c>
      <c r="H55" s="55">
        <v>207925909</v>
      </c>
      <c r="I55" s="85">
        <v>5438432943.8073997</v>
      </c>
      <c r="J55" s="85">
        <v>56334927524.7929</v>
      </c>
      <c r="K55" s="50"/>
      <c r="L55" s="50"/>
      <c r="M55" s="50"/>
      <c r="N55" s="50"/>
      <c r="O55" s="50"/>
      <c r="P55" s="50"/>
      <c r="Q55" s="50"/>
    </row>
    <row r="56" spans="1:17">
      <c r="A56" s="84">
        <v>45230</v>
      </c>
      <c r="B56" s="85">
        <v>2646.5</v>
      </c>
      <c r="C56" s="86">
        <v>40.5</v>
      </c>
      <c r="D56" s="87">
        <v>1.55410590943975E-2</v>
      </c>
      <c r="E56" s="85">
        <v>2617</v>
      </c>
      <c r="F56" s="85">
        <v>2483</v>
      </c>
      <c r="G56" s="85">
        <v>2793</v>
      </c>
      <c r="H56" s="55">
        <v>209538410</v>
      </c>
      <c r="I56" s="85">
        <v>5601316761.1996002</v>
      </c>
      <c r="J56" s="85">
        <v>61773360468.600304</v>
      </c>
      <c r="K56" s="50"/>
      <c r="L56" s="50"/>
      <c r="M56" s="50"/>
      <c r="N56" s="50"/>
      <c r="O56" s="50"/>
      <c r="P56" s="50"/>
      <c r="Q56" s="50"/>
    </row>
    <row r="57" spans="1:17">
      <c r="A57" s="84">
        <v>45199</v>
      </c>
      <c r="B57" s="85">
        <v>2606</v>
      </c>
      <c r="C57" s="86">
        <v>194.5</v>
      </c>
      <c r="D57" s="87">
        <v>8.0655193862741004E-2</v>
      </c>
      <c r="E57" s="85">
        <v>2430</v>
      </c>
      <c r="F57" s="85">
        <v>2424</v>
      </c>
      <c r="G57" s="85">
        <v>2663.5</v>
      </c>
      <c r="H57" s="55">
        <v>179690096</v>
      </c>
      <c r="I57" s="85">
        <v>4600548740.7385998</v>
      </c>
      <c r="J57" s="85">
        <v>56172043707.400703</v>
      </c>
      <c r="K57" s="50"/>
      <c r="L57" s="50"/>
      <c r="M57" s="50"/>
      <c r="N57" s="50"/>
      <c r="O57" s="50"/>
      <c r="P57" s="50"/>
      <c r="Q57" s="50"/>
    </row>
    <row r="58" spans="1:17">
      <c r="A58" s="84">
        <v>45169</v>
      </c>
      <c r="B58" s="85">
        <v>2411.5</v>
      </c>
      <c r="C58" s="86">
        <v>45.5</v>
      </c>
      <c r="D58" s="87">
        <v>1.9230769230769201E-2</v>
      </c>
      <c r="E58" s="85">
        <v>2363.5</v>
      </c>
      <c r="F58" s="85">
        <v>2289</v>
      </c>
      <c r="G58" s="85">
        <v>2440</v>
      </c>
      <c r="H58" s="55">
        <v>173180544</v>
      </c>
      <c r="I58" s="85">
        <v>4116964199.8003702</v>
      </c>
      <c r="J58" s="85">
        <v>51571494966.662102</v>
      </c>
      <c r="K58" s="50"/>
      <c r="L58" s="50"/>
      <c r="M58" s="50"/>
      <c r="N58" s="50"/>
      <c r="O58" s="50"/>
      <c r="P58" s="50"/>
      <c r="Q58" s="50"/>
    </row>
    <row r="59" spans="1:17">
      <c r="A59" s="84">
        <v>45138</v>
      </c>
      <c r="B59" s="85">
        <v>2366</v>
      </c>
      <c r="C59" s="86">
        <v>23.5</v>
      </c>
      <c r="D59" s="87">
        <v>1.0032017075773701E-2</v>
      </c>
      <c r="E59" s="85">
        <v>2357.5</v>
      </c>
      <c r="F59" s="85">
        <v>2251</v>
      </c>
      <c r="G59" s="85">
        <v>2444.5</v>
      </c>
      <c r="H59" s="55">
        <v>169009109</v>
      </c>
      <c r="I59" s="85">
        <v>3979064743.54493</v>
      </c>
      <c r="J59" s="85">
        <v>47454530766.861702</v>
      </c>
      <c r="K59" s="50"/>
      <c r="L59" s="50"/>
      <c r="M59" s="50"/>
      <c r="N59" s="50"/>
      <c r="O59" s="50"/>
      <c r="P59" s="50"/>
      <c r="Q59" s="50"/>
    </row>
    <row r="60" spans="1:17">
      <c r="A60" s="84">
        <v>45107</v>
      </c>
      <c r="B60" s="85">
        <v>2342.5</v>
      </c>
      <c r="C60" s="86">
        <v>122</v>
      </c>
      <c r="D60" s="87">
        <v>5.49425804998874E-2</v>
      </c>
      <c r="E60" s="85">
        <v>2240.5</v>
      </c>
      <c r="F60" s="85">
        <v>2214</v>
      </c>
      <c r="G60" s="85">
        <v>2363.5</v>
      </c>
      <c r="H60" s="55">
        <v>250422857</v>
      </c>
      <c r="I60" s="85">
        <v>5783680756.9986</v>
      </c>
      <c r="J60" s="85">
        <v>43475466023.316803</v>
      </c>
      <c r="K60" s="50"/>
      <c r="L60" s="50"/>
      <c r="M60" s="50"/>
      <c r="N60" s="50"/>
      <c r="O60" s="50"/>
      <c r="P60" s="50"/>
      <c r="Q60" s="50"/>
    </row>
    <row r="61" spans="1:17">
      <c r="A61" s="84">
        <v>45077</v>
      </c>
      <c r="B61" s="85">
        <v>2220.5</v>
      </c>
      <c r="C61" s="86">
        <v>-231.5</v>
      </c>
      <c r="D61" s="87">
        <v>-9.44127243066884E-2</v>
      </c>
      <c r="E61" s="85">
        <v>2450</v>
      </c>
      <c r="F61" s="85">
        <v>2220.5</v>
      </c>
      <c r="G61" s="85">
        <v>2450.5</v>
      </c>
      <c r="H61" s="55">
        <v>266424269</v>
      </c>
      <c r="I61" s="85">
        <v>6279863920.69032</v>
      </c>
      <c r="J61" s="85">
        <v>37691785266.318199</v>
      </c>
      <c r="K61" s="50"/>
      <c r="L61" s="50"/>
      <c r="M61" s="50"/>
      <c r="N61" s="50"/>
      <c r="O61" s="50"/>
      <c r="P61" s="50"/>
      <c r="Q61" s="50"/>
    </row>
    <row r="62" spans="1:17">
      <c r="A62" s="84">
        <v>45046</v>
      </c>
      <c r="B62" s="85">
        <v>2452</v>
      </c>
      <c r="C62" s="86">
        <v>143.5</v>
      </c>
      <c r="D62" s="87">
        <v>6.2161576781459803E-2</v>
      </c>
      <c r="E62" s="85">
        <v>2394</v>
      </c>
      <c r="F62" s="85">
        <v>2350.5</v>
      </c>
      <c r="G62" s="85">
        <v>2495.5</v>
      </c>
      <c r="H62" s="55">
        <v>150371652</v>
      </c>
      <c r="I62" s="85">
        <v>3657983349.8726401</v>
      </c>
      <c r="J62" s="85">
        <v>43971649187.008499</v>
      </c>
      <c r="K62" s="50"/>
      <c r="L62" s="50"/>
      <c r="M62" s="50"/>
      <c r="N62" s="50"/>
      <c r="O62" s="50"/>
      <c r="P62" s="50"/>
      <c r="Q62" s="50"/>
    </row>
    <row r="63" spans="1:17">
      <c r="A63" s="84">
        <v>45016</v>
      </c>
      <c r="B63" s="85">
        <v>2308.5</v>
      </c>
      <c r="C63" s="86">
        <v>-218</v>
      </c>
      <c r="D63" s="87">
        <v>-8.6285375024737807E-2</v>
      </c>
      <c r="E63" s="85">
        <v>2546</v>
      </c>
      <c r="F63" s="85">
        <v>2149.5</v>
      </c>
      <c r="G63" s="85">
        <v>2613.5</v>
      </c>
      <c r="H63" s="55">
        <v>280383473</v>
      </c>
      <c r="I63" s="85">
        <v>6654643046.6906204</v>
      </c>
      <c r="J63" s="85">
        <v>40313665837.135803</v>
      </c>
      <c r="K63" s="50"/>
      <c r="L63" s="50"/>
      <c r="M63" s="50"/>
      <c r="N63" s="50"/>
      <c r="O63" s="50"/>
      <c r="P63" s="50"/>
      <c r="Q63" s="50"/>
    </row>
    <row r="64" spans="1:17">
      <c r="A64" s="84">
        <v>44985</v>
      </c>
      <c r="B64" s="85">
        <v>2526.5</v>
      </c>
      <c r="C64" s="86">
        <v>152.5</v>
      </c>
      <c r="D64" s="87">
        <v>6.4237573715248505E-2</v>
      </c>
      <c r="E64" s="85">
        <v>2384</v>
      </c>
      <c r="F64" s="85">
        <v>2332.5</v>
      </c>
      <c r="G64" s="85">
        <v>2588.5</v>
      </c>
      <c r="H64" s="55">
        <v>204086268</v>
      </c>
      <c r="I64" s="85">
        <v>5068584959.8474798</v>
      </c>
      <c r="J64" s="85">
        <v>46968308883.8265</v>
      </c>
      <c r="K64" s="50"/>
      <c r="L64" s="50"/>
      <c r="M64" s="50"/>
      <c r="N64" s="50"/>
      <c r="O64" s="50"/>
      <c r="P64" s="50"/>
      <c r="Q64" s="50"/>
    </row>
    <row r="65" spans="1:17">
      <c r="A65" s="84">
        <v>44957</v>
      </c>
      <c r="B65" s="85">
        <v>2374</v>
      </c>
      <c r="C65" s="86">
        <v>48</v>
      </c>
      <c r="D65" s="87">
        <v>2.0636285468615699E-2</v>
      </c>
      <c r="E65" s="85">
        <v>2376</v>
      </c>
      <c r="F65" s="85">
        <v>2281</v>
      </c>
      <c r="G65" s="85">
        <v>2452</v>
      </c>
      <c r="H65" s="55">
        <v>256397417</v>
      </c>
      <c r="I65" s="85">
        <v>6077579988.1444902</v>
      </c>
      <c r="J65" s="85">
        <v>41899723923.978996</v>
      </c>
      <c r="K65" s="50"/>
      <c r="L65" s="50"/>
      <c r="M65" s="50"/>
      <c r="N65" s="50"/>
      <c r="O65" s="50"/>
      <c r="P65" s="50"/>
      <c r="Q65" s="50"/>
    </row>
    <row r="66" spans="1:17">
      <c r="A66" s="84">
        <v>44926</v>
      </c>
      <c r="B66" s="85">
        <v>2326</v>
      </c>
      <c r="C66" s="86">
        <v>-118</v>
      </c>
      <c r="D66" s="87">
        <v>-4.8281505728314203E-2</v>
      </c>
      <c r="E66" s="85">
        <v>2412.5</v>
      </c>
      <c r="F66" s="85">
        <v>2238</v>
      </c>
      <c r="G66" s="85">
        <v>2419</v>
      </c>
      <c r="H66" s="55">
        <v>199561508</v>
      </c>
      <c r="I66" s="85">
        <v>4612196798.0367804</v>
      </c>
      <c r="J66" s="85">
        <v>35822143935.834503</v>
      </c>
      <c r="K66" s="50"/>
      <c r="L66" s="50"/>
      <c r="M66" s="50"/>
      <c r="N66" s="50"/>
      <c r="O66" s="50"/>
      <c r="P66" s="50"/>
      <c r="Q66" s="50"/>
    </row>
    <row r="67" spans="1:17">
      <c r="A67" s="84">
        <v>44895</v>
      </c>
      <c r="B67" s="85">
        <v>2444</v>
      </c>
      <c r="C67" s="86">
        <v>40</v>
      </c>
      <c r="D67" s="87">
        <v>1.6638935108153102E-2</v>
      </c>
      <c r="E67" s="85">
        <v>2437</v>
      </c>
      <c r="F67" s="85">
        <v>2268.5</v>
      </c>
      <c r="G67" s="85">
        <v>2557</v>
      </c>
      <c r="H67" s="55">
        <v>261876961</v>
      </c>
      <c r="I67" s="85">
        <v>6272597662.3305998</v>
      </c>
      <c r="J67" s="85">
        <v>40434340733.8713</v>
      </c>
      <c r="K67" s="50"/>
      <c r="L67" s="50"/>
      <c r="M67" s="50"/>
      <c r="N67" s="50"/>
      <c r="O67" s="50"/>
      <c r="P67" s="50"/>
      <c r="Q67" s="50"/>
    </row>
    <row r="68" spans="1:17">
      <c r="A68" s="84">
        <v>44865</v>
      </c>
      <c r="B68" s="85">
        <v>2404</v>
      </c>
      <c r="C68" s="86">
        <v>157.5</v>
      </c>
      <c r="D68" s="87">
        <v>7.0109058535499702E-2</v>
      </c>
      <c r="E68" s="85">
        <v>2255</v>
      </c>
      <c r="F68" s="85">
        <v>2234</v>
      </c>
      <c r="G68" s="85">
        <v>2453</v>
      </c>
      <c r="H68" s="55">
        <v>297218404</v>
      </c>
      <c r="I68" s="85">
        <v>6899073830.1039</v>
      </c>
      <c r="J68" s="85">
        <v>34161743071.540699</v>
      </c>
      <c r="K68" s="50"/>
      <c r="L68" s="50"/>
      <c r="M68" s="50"/>
      <c r="N68" s="50"/>
      <c r="O68" s="50"/>
      <c r="P68" s="50"/>
      <c r="Q68" s="50"/>
    </row>
    <row r="69" spans="1:17">
      <c r="A69" s="84">
        <v>44834</v>
      </c>
      <c r="B69" s="85">
        <v>2246.5</v>
      </c>
      <c r="C69" s="86">
        <v>-43.5</v>
      </c>
      <c r="D69" s="87">
        <v>-1.8995633187772899E-2</v>
      </c>
      <c r="E69" s="85">
        <v>2283</v>
      </c>
      <c r="F69" s="85">
        <v>2158.5</v>
      </c>
      <c r="G69" s="85">
        <v>2372</v>
      </c>
      <c r="H69" s="55">
        <v>275953629</v>
      </c>
      <c r="I69" s="85">
        <v>6309296320.5965004</v>
      </c>
      <c r="J69" s="85">
        <v>27262669241.436798</v>
      </c>
      <c r="K69" s="50"/>
      <c r="L69" s="50"/>
      <c r="M69" s="50"/>
      <c r="N69" s="50"/>
      <c r="O69" s="50"/>
      <c r="P69" s="50"/>
      <c r="Q69" s="50"/>
    </row>
    <row r="70" spans="1:17">
      <c r="A70" s="84">
        <v>44804</v>
      </c>
      <c r="B70" s="85">
        <v>2290</v>
      </c>
      <c r="C70" s="86">
        <v>111</v>
      </c>
      <c r="D70" s="87">
        <v>5.0940798531436397E-2</v>
      </c>
      <c r="E70" s="85">
        <v>2176.5</v>
      </c>
      <c r="F70" s="85">
        <v>2093</v>
      </c>
      <c r="G70" s="85">
        <v>2393.5</v>
      </c>
      <c r="H70" s="55">
        <v>237764420</v>
      </c>
      <c r="I70" s="85">
        <v>5306546451.0964804</v>
      </c>
      <c r="J70" s="85">
        <v>33571965562.033298</v>
      </c>
      <c r="K70" s="50"/>
      <c r="L70" s="50"/>
      <c r="M70" s="50"/>
      <c r="N70" s="50"/>
      <c r="O70" s="50"/>
      <c r="P70" s="50"/>
      <c r="Q70" s="50"/>
    </row>
    <row r="71" spans="1:17">
      <c r="A71" s="84">
        <v>44773</v>
      </c>
      <c r="B71" s="85">
        <v>2179</v>
      </c>
      <c r="C71" s="86">
        <v>45</v>
      </c>
      <c r="D71" s="87">
        <v>2.1087160262418001E-2</v>
      </c>
      <c r="E71" s="85">
        <v>2123.5</v>
      </c>
      <c r="F71" s="85">
        <v>1908.6</v>
      </c>
      <c r="G71" s="85">
        <v>2216</v>
      </c>
      <c r="H71" s="55">
        <v>239126255</v>
      </c>
      <c r="I71" s="85">
        <v>4924024796.4389</v>
      </c>
      <c r="J71" s="85">
        <v>28265419110.936798</v>
      </c>
      <c r="K71" s="50"/>
      <c r="L71" s="50"/>
      <c r="M71" s="50"/>
      <c r="N71" s="50"/>
      <c r="O71" s="50"/>
      <c r="P71" s="50"/>
      <c r="Q71" s="50"/>
    </row>
    <row r="72" spans="1:17">
      <c r="A72" s="84">
        <v>44742</v>
      </c>
      <c r="B72" s="85">
        <v>2134</v>
      </c>
      <c r="C72" s="86">
        <v>-242.5</v>
      </c>
      <c r="D72" s="87">
        <v>-0.102040816326531</v>
      </c>
      <c r="E72" s="85">
        <v>2361.5</v>
      </c>
      <c r="F72" s="85">
        <v>2003</v>
      </c>
      <c r="G72" s="85">
        <v>2459</v>
      </c>
      <c r="H72" s="55">
        <v>346364502</v>
      </c>
      <c r="I72" s="85">
        <v>7666982130.0085001</v>
      </c>
      <c r="J72" s="85">
        <v>23341394314.497898</v>
      </c>
      <c r="K72" s="50"/>
      <c r="L72" s="50"/>
      <c r="M72" s="50"/>
      <c r="N72" s="50"/>
      <c r="O72" s="50"/>
      <c r="P72" s="50"/>
      <c r="Q72" s="50"/>
    </row>
    <row r="73" spans="1:17">
      <c r="A73" s="84">
        <v>44712</v>
      </c>
      <c r="B73" s="85">
        <v>2376.5</v>
      </c>
      <c r="C73" s="86">
        <v>203.5</v>
      </c>
      <c r="D73" s="87">
        <v>9.3649332719742295E-2</v>
      </c>
      <c r="E73" s="85">
        <v>2138</v>
      </c>
      <c r="F73" s="85">
        <v>2131.5</v>
      </c>
      <c r="G73" s="85">
        <v>2421.5</v>
      </c>
      <c r="H73" s="55">
        <v>325337449</v>
      </c>
      <c r="I73" s="85">
        <v>7560851019.8455</v>
      </c>
      <c r="J73" s="85">
        <v>31008376444.506401</v>
      </c>
      <c r="K73" s="50"/>
      <c r="L73" s="50"/>
      <c r="M73" s="50"/>
      <c r="N73" s="50"/>
      <c r="O73" s="50"/>
      <c r="P73" s="50"/>
      <c r="Q73" s="50"/>
    </row>
    <row r="74" spans="1:17">
      <c r="A74" s="84">
        <v>44681</v>
      </c>
      <c r="B74" s="85">
        <v>2173</v>
      </c>
      <c r="C74" s="86">
        <v>64.5</v>
      </c>
      <c r="D74" s="87">
        <v>3.0590467156746501E-2</v>
      </c>
      <c r="E74" s="85">
        <v>2092.5</v>
      </c>
      <c r="F74" s="85">
        <v>2060.5</v>
      </c>
      <c r="G74" s="85">
        <v>2259.5</v>
      </c>
      <c r="H74" s="55">
        <v>264965483</v>
      </c>
      <c r="I74" s="85">
        <v>5712838671.8559999</v>
      </c>
      <c r="J74" s="85">
        <v>23447525424.6609</v>
      </c>
      <c r="K74" s="50"/>
      <c r="L74" s="50"/>
      <c r="M74" s="50"/>
      <c r="N74" s="50"/>
      <c r="O74" s="50"/>
      <c r="P74" s="50"/>
      <c r="Q74" s="50"/>
    </row>
    <row r="75" spans="1:17">
      <c r="A75" s="84">
        <v>44651</v>
      </c>
      <c r="B75" s="85">
        <v>2108.5</v>
      </c>
      <c r="C75" s="86">
        <v>136.5</v>
      </c>
      <c r="D75" s="87">
        <v>6.9219066937119697E-2</v>
      </c>
      <c r="E75" s="85">
        <v>1947.4</v>
      </c>
      <c r="F75" s="85">
        <v>1833.4</v>
      </c>
      <c r="G75" s="85">
        <v>2122</v>
      </c>
      <c r="H75" s="55">
        <v>444787686</v>
      </c>
      <c r="I75" s="85">
        <v>8862609646.8852997</v>
      </c>
      <c r="J75" s="85">
        <v>17734686752.804901</v>
      </c>
      <c r="K75" s="50"/>
      <c r="L75" s="50"/>
      <c r="M75" s="50"/>
      <c r="N75" s="50"/>
      <c r="O75" s="50"/>
      <c r="P75" s="50"/>
      <c r="Q75" s="50"/>
    </row>
    <row r="76" spans="1:17">
      <c r="A76" s="84">
        <v>44620</v>
      </c>
      <c r="B76" s="85">
        <v>1972</v>
      </c>
      <c r="C76" s="86">
        <v>85.400000000000105</v>
      </c>
      <c r="D76" s="87">
        <v>4.5266617194953902E-2</v>
      </c>
      <c r="E76" s="85">
        <v>1898.4</v>
      </c>
      <c r="F76" s="85">
        <v>1895.6</v>
      </c>
      <c r="G76" s="85">
        <v>2080</v>
      </c>
      <c r="H76" s="55">
        <v>305212788</v>
      </c>
      <c r="I76" s="85">
        <v>6057553086.3357296</v>
      </c>
      <c r="J76" s="85">
        <v>8872077105.9195709</v>
      </c>
      <c r="K76" s="50"/>
      <c r="L76" s="50"/>
      <c r="M76" s="50"/>
      <c r="N76" s="50"/>
      <c r="O76" s="50"/>
      <c r="P76" s="50"/>
      <c r="Q76" s="50"/>
    </row>
    <row r="77" spans="1:17">
      <c r="A77" s="84">
        <v>44592</v>
      </c>
      <c r="B77" s="85">
        <v>1886.6</v>
      </c>
      <c r="C77" s="86">
        <v>264.8</v>
      </c>
      <c r="D77" s="87">
        <v>0.163275373042299</v>
      </c>
      <c r="E77" s="85">
        <v>1658.2</v>
      </c>
      <c r="F77" s="85">
        <v>1655.4</v>
      </c>
      <c r="G77" s="85">
        <v>1945</v>
      </c>
      <c r="H77" s="55">
        <v>193230766</v>
      </c>
      <c r="I77" s="85">
        <v>3525250089.5863099</v>
      </c>
      <c r="J77" s="85">
        <v>2814524019.5838499</v>
      </c>
      <c r="K77" s="50"/>
      <c r="L77" s="50"/>
      <c r="M77" s="50"/>
      <c r="N77" s="50"/>
      <c r="O77" s="50"/>
      <c r="P77" s="50"/>
      <c r="Q77" s="50"/>
    </row>
    <row r="78" spans="1:17">
      <c r="A78" s="84">
        <v>44561</v>
      </c>
      <c r="B78" s="85">
        <v>1621.8</v>
      </c>
      <c r="C78" s="86">
        <v>44.8</v>
      </c>
      <c r="D78" s="87">
        <v>2.84083703233988E-2</v>
      </c>
      <c r="E78" s="85">
        <v>1605</v>
      </c>
      <c r="F78" s="85">
        <v>1542</v>
      </c>
      <c r="G78" s="85">
        <v>1707.2</v>
      </c>
      <c r="H78" s="55">
        <v>90616224</v>
      </c>
      <c r="I78" s="85">
        <v>1478765203.5862501</v>
      </c>
      <c r="J78" s="85">
        <v>-710726070.00246203</v>
      </c>
      <c r="K78" s="50"/>
      <c r="L78" s="50"/>
      <c r="M78" s="50"/>
      <c r="N78" s="50"/>
      <c r="O78" s="50"/>
      <c r="P78" s="50"/>
      <c r="Q78" s="50"/>
    </row>
    <row r="79" spans="1:17">
      <c r="A79" s="84">
        <v>44530</v>
      </c>
      <c r="B79" s="85">
        <v>1577</v>
      </c>
      <c r="C79" s="86">
        <v>-104</v>
      </c>
      <c r="D79" s="87">
        <v>-6.1867935752528302E-2</v>
      </c>
      <c r="E79" s="85">
        <v>1676.2</v>
      </c>
      <c r="F79" s="85">
        <v>1534.2</v>
      </c>
      <c r="G79" s="85">
        <v>1716.2</v>
      </c>
      <c r="H79" s="55">
        <v>285101053</v>
      </c>
      <c r="I79" s="85">
        <v>4565341580.8937197</v>
      </c>
      <c r="J79" s="85">
        <v>-2189491273.5887098</v>
      </c>
      <c r="K79" s="50"/>
      <c r="L79" s="50"/>
      <c r="M79" s="50"/>
      <c r="N79" s="50"/>
      <c r="O79" s="50"/>
      <c r="P79" s="50"/>
      <c r="Q79" s="50"/>
    </row>
    <row r="80" spans="1:17">
      <c r="A80" s="84">
        <v>44500</v>
      </c>
      <c r="B80" s="85">
        <v>1681</v>
      </c>
      <c r="C80" s="86">
        <v>26</v>
      </c>
      <c r="D80" s="87">
        <v>1.5709969788519601E-2</v>
      </c>
      <c r="E80" s="85">
        <v>1633.8</v>
      </c>
      <c r="F80" s="85">
        <v>1629</v>
      </c>
      <c r="G80" s="85">
        <v>1795</v>
      </c>
      <c r="H80" s="55">
        <v>110676602</v>
      </c>
      <c r="I80" s="85">
        <v>1903105369.7665901</v>
      </c>
      <c r="J80" s="85">
        <v>2375850307.3050098</v>
      </c>
      <c r="K80" s="50"/>
      <c r="L80" s="50"/>
      <c r="M80" s="50"/>
      <c r="N80" s="50"/>
      <c r="O80" s="50"/>
      <c r="P80" s="50"/>
      <c r="Q80" s="50"/>
    </row>
    <row r="81" spans="1:17">
      <c r="A81" s="84">
        <v>44469</v>
      </c>
      <c r="B81" s="85">
        <v>1655</v>
      </c>
      <c r="C81" s="86">
        <v>223.4</v>
      </c>
      <c r="D81" s="87">
        <v>0.156049175747416</v>
      </c>
      <c r="E81" s="85">
        <v>1445.4</v>
      </c>
      <c r="F81" s="85">
        <v>1405.6</v>
      </c>
      <c r="G81" s="85">
        <v>1675.8</v>
      </c>
      <c r="H81" s="55">
        <v>99178309</v>
      </c>
      <c r="I81" s="85">
        <v>1497300008.49721</v>
      </c>
      <c r="J81" s="85">
        <v>472744937.538414</v>
      </c>
      <c r="K81" s="50"/>
      <c r="L81" s="50"/>
      <c r="M81" s="50"/>
      <c r="N81" s="50"/>
      <c r="O81" s="50"/>
      <c r="P81" s="50"/>
      <c r="Q81" s="50"/>
    </row>
    <row r="82" spans="1:17">
      <c r="A82" s="84">
        <v>44439</v>
      </c>
      <c r="B82" s="85">
        <v>1431.6</v>
      </c>
      <c r="C82" s="86">
        <v>-11.600000000000099</v>
      </c>
      <c r="D82" s="87">
        <v>-8.0376940133038595E-3</v>
      </c>
      <c r="E82" s="85">
        <v>1457.4</v>
      </c>
      <c r="F82" s="85">
        <v>1382.6</v>
      </c>
      <c r="G82" s="85">
        <v>1493.6</v>
      </c>
      <c r="H82" s="55">
        <v>126819854</v>
      </c>
      <c r="I82" s="85">
        <v>1856520426.8383999</v>
      </c>
      <c r="J82" s="85">
        <v>-1024555070.9588</v>
      </c>
      <c r="K82" s="50"/>
      <c r="L82" s="50"/>
      <c r="M82" s="50"/>
      <c r="N82" s="50"/>
      <c r="O82" s="50"/>
      <c r="P82" s="50"/>
      <c r="Q82" s="50"/>
    </row>
    <row r="83" spans="1:17">
      <c r="A83" s="84">
        <v>44408</v>
      </c>
      <c r="B83" s="85">
        <v>1443.2</v>
      </c>
      <c r="C83" s="86">
        <v>-3.5999999999999099</v>
      </c>
      <c r="D83" s="87">
        <v>-2.4882499308818799E-3</v>
      </c>
      <c r="E83" s="85">
        <v>1453.2</v>
      </c>
      <c r="F83" s="85">
        <v>1324</v>
      </c>
      <c r="G83" s="85">
        <v>1514.4</v>
      </c>
      <c r="H83" s="55">
        <v>90258584</v>
      </c>
      <c r="I83" s="85">
        <v>1286351119.17816</v>
      </c>
      <c r="J83" s="85">
        <v>831965355.87959802</v>
      </c>
      <c r="K83" s="50"/>
      <c r="L83" s="50"/>
      <c r="M83" s="50"/>
      <c r="N83" s="50"/>
      <c r="O83" s="50"/>
      <c r="P83" s="50"/>
      <c r="Q83" s="50"/>
    </row>
    <row r="84" spans="1:17">
      <c r="A84" s="84">
        <v>44377</v>
      </c>
      <c r="B84" s="85">
        <v>1446.8</v>
      </c>
      <c r="C84" s="86">
        <v>101.2</v>
      </c>
      <c r="D84" s="87">
        <v>7.5208085612366304E-2</v>
      </c>
      <c r="E84" s="85">
        <v>1348.8</v>
      </c>
      <c r="F84" s="85">
        <v>1347.4</v>
      </c>
      <c r="G84" s="85">
        <v>1506</v>
      </c>
      <c r="H84" s="55">
        <v>100499042</v>
      </c>
      <c r="I84" s="85">
        <v>1446047066.91745</v>
      </c>
      <c r="J84" s="85">
        <v>2118316475.05775</v>
      </c>
      <c r="K84" s="50"/>
      <c r="L84" s="50"/>
      <c r="M84" s="50"/>
      <c r="N84" s="50"/>
      <c r="O84" s="50"/>
      <c r="P84" s="50"/>
      <c r="Q84" s="50"/>
    </row>
    <row r="85" spans="1:17">
      <c r="A85" s="84">
        <v>44347</v>
      </c>
      <c r="B85" s="85">
        <v>1345.6</v>
      </c>
      <c r="C85" s="86">
        <v>-19.400000000000102</v>
      </c>
      <c r="D85" s="87">
        <v>-1.42124542124543E-2</v>
      </c>
      <c r="E85" s="85">
        <v>1391.2</v>
      </c>
      <c r="F85" s="85">
        <v>1344.4</v>
      </c>
      <c r="G85" s="85">
        <v>1448.4</v>
      </c>
      <c r="H85" s="55">
        <v>167573631</v>
      </c>
      <c r="I85" s="85">
        <v>2349033389.7026701</v>
      </c>
      <c r="J85" s="85">
        <v>672269408.14030194</v>
      </c>
      <c r="K85" s="50"/>
      <c r="L85" s="50"/>
      <c r="M85" s="50"/>
      <c r="N85" s="50"/>
      <c r="O85" s="50"/>
      <c r="P85" s="50"/>
      <c r="Q85" s="50"/>
    </row>
    <row r="86" spans="1:17">
      <c r="A86" s="84">
        <v>44316</v>
      </c>
      <c r="B86" s="85">
        <v>1365</v>
      </c>
      <c r="C86" s="86">
        <v>-48.8</v>
      </c>
      <c r="D86" s="87">
        <v>-3.4516904795586299E-2</v>
      </c>
      <c r="E86" s="85">
        <v>1418.2</v>
      </c>
      <c r="F86" s="85">
        <v>1337.6</v>
      </c>
      <c r="G86" s="85">
        <v>1448.4</v>
      </c>
      <c r="H86" s="55">
        <v>89154411</v>
      </c>
      <c r="I86" s="85">
        <v>1246261086.7196</v>
      </c>
      <c r="J86" s="85">
        <v>3021302797.8429699</v>
      </c>
      <c r="K86" s="50"/>
      <c r="L86" s="50"/>
      <c r="M86" s="50"/>
      <c r="N86" s="50"/>
      <c r="O86" s="50"/>
      <c r="P86" s="50"/>
      <c r="Q86" s="50"/>
    </row>
    <row r="87" spans="1:17">
      <c r="A87" s="84">
        <v>44286</v>
      </c>
      <c r="B87" s="85">
        <v>1413.8</v>
      </c>
      <c r="C87" s="86">
        <v>-31</v>
      </c>
      <c r="D87" s="87">
        <v>-2.14562569213732E-2</v>
      </c>
      <c r="E87" s="85">
        <v>1469.8</v>
      </c>
      <c r="F87" s="85">
        <v>1398.8</v>
      </c>
      <c r="G87" s="85">
        <v>1587.6</v>
      </c>
      <c r="H87" s="55">
        <v>142421781</v>
      </c>
      <c r="I87" s="85">
        <v>2130854092.3531001</v>
      </c>
      <c r="J87" s="85">
        <v>4267563884.5625701</v>
      </c>
      <c r="K87" s="50"/>
      <c r="L87" s="50"/>
      <c r="M87" s="50"/>
      <c r="N87" s="50"/>
      <c r="O87" s="50"/>
      <c r="P87" s="50"/>
      <c r="Q87" s="50"/>
    </row>
    <row r="88" spans="1:17">
      <c r="A88" s="84">
        <v>44255</v>
      </c>
      <c r="B88" s="85">
        <v>1444.8</v>
      </c>
      <c r="C88" s="86">
        <v>106.8</v>
      </c>
      <c r="D88" s="87">
        <v>7.9820627802690503E-2</v>
      </c>
      <c r="E88" s="85">
        <v>1344.2</v>
      </c>
      <c r="F88" s="85">
        <v>1289.4000000000001</v>
      </c>
      <c r="G88" s="85">
        <v>1515</v>
      </c>
      <c r="H88" s="55">
        <v>123658299</v>
      </c>
      <c r="I88" s="85">
        <v>1742846769.0025201</v>
      </c>
      <c r="J88" s="85">
        <v>6398417976.9156704</v>
      </c>
      <c r="K88" s="50"/>
      <c r="L88" s="50"/>
      <c r="M88" s="50"/>
      <c r="N88" s="50"/>
      <c r="O88" s="50"/>
      <c r="P88" s="50"/>
      <c r="Q88" s="50"/>
    </row>
    <row r="89" spans="1:17">
      <c r="A89" s="84">
        <v>44227</v>
      </c>
      <c r="B89" s="85">
        <v>1338</v>
      </c>
      <c r="C89" s="86">
        <v>40.200000000000003</v>
      </c>
      <c r="D89" s="87">
        <v>3.09754969949145E-2</v>
      </c>
      <c r="E89" s="85">
        <v>1316.8</v>
      </c>
      <c r="F89" s="85">
        <v>1295.2</v>
      </c>
      <c r="G89" s="85">
        <v>1516</v>
      </c>
      <c r="H89" s="55">
        <v>97244590</v>
      </c>
      <c r="I89" s="85">
        <v>1389000221.3018501</v>
      </c>
      <c r="J89" s="85">
        <v>4655571207.9131498</v>
      </c>
      <c r="K89" s="50"/>
      <c r="L89" s="50"/>
      <c r="M89" s="50"/>
      <c r="N89" s="50"/>
      <c r="O89" s="50"/>
      <c r="P89" s="50"/>
      <c r="Q89" s="50"/>
    </row>
    <row r="90" spans="1:17">
      <c r="A90" s="84">
        <v>44196</v>
      </c>
      <c r="B90" s="85">
        <v>1297.8</v>
      </c>
      <c r="C90" s="86">
        <v>26.599999999999898</v>
      </c>
      <c r="D90" s="87">
        <v>2.09251101321585E-2</v>
      </c>
      <c r="E90" s="85">
        <v>1255</v>
      </c>
      <c r="F90" s="85">
        <v>1246.8</v>
      </c>
      <c r="G90" s="85">
        <v>1449.4</v>
      </c>
      <c r="H90" s="55">
        <v>92383841</v>
      </c>
      <c r="I90" s="85">
        <v>1259615812.0084801</v>
      </c>
      <c r="J90" s="85">
        <v>3266570986.6113</v>
      </c>
      <c r="K90" s="50"/>
      <c r="L90" s="50"/>
      <c r="M90" s="50"/>
      <c r="N90" s="50"/>
      <c r="O90" s="50"/>
      <c r="P90" s="50"/>
      <c r="Q90" s="50"/>
    </row>
    <row r="91" spans="1:17">
      <c r="A91" s="84">
        <v>44165</v>
      </c>
      <c r="B91" s="85">
        <v>1271.2</v>
      </c>
      <c r="C91" s="86">
        <v>305.8</v>
      </c>
      <c r="D91" s="87">
        <v>0.31675989227263301</v>
      </c>
      <c r="E91" s="85">
        <v>972.8</v>
      </c>
      <c r="F91" s="85">
        <v>957.5</v>
      </c>
      <c r="G91" s="85">
        <v>1401.4</v>
      </c>
      <c r="H91" s="55">
        <v>167382934</v>
      </c>
      <c r="I91" s="85">
        <v>2006955174.6028299</v>
      </c>
      <c r="J91" s="85">
        <v>2006955174.6028299</v>
      </c>
      <c r="K91" s="50"/>
      <c r="L91" s="50"/>
      <c r="M91" s="50"/>
      <c r="N91" s="50"/>
      <c r="O91" s="50"/>
      <c r="P91" s="50"/>
      <c r="Q91" s="50"/>
    </row>
    <row r="92" spans="1:17">
      <c r="A92" s="84">
        <v>44135</v>
      </c>
      <c r="B92" s="85">
        <v>965.4</v>
      </c>
      <c r="C92" s="86"/>
      <c r="D92" s="87"/>
      <c r="E92" s="85">
        <v>969.2</v>
      </c>
      <c r="F92" s="85">
        <v>878.3</v>
      </c>
      <c r="G92" s="85">
        <v>1035.5999999999999</v>
      </c>
      <c r="H92" s="55">
        <v>117561118</v>
      </c>
      <c r="I92" s="85">
        <v>1124435298.17243</v>
      </c>
      <c r="J92" s="85">
        <v>0</v>
      </c>
      <c r="K92" s="50"/>
      <c r="L92" s="50"/>
      <c r="M92" s="50"/>
      <c r="N92" s="50"/>
      <c r="O92" s="50"/>
      <c r="P92" s="50"/>
      <c r="Q92" s="50"/>
    </row>
    <row r="93" spans="1:17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</row>
  </sheetData>
  <mergeCells count="5">
    <mergeCell ref="A23:C23"/>
    <mergeCell ref="D23:H23"/>
    <mergeCell ref="I23:J23"/>
    <mergeCell ref="K23:M23"/>
    <mergeCell ref="N23:P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5A07F-47CB-423D-8585-CE194EF9FA05}">
  <dimension ref="A1:J67"/>
  <sheetViews>
    <sheetView tabSelected="1" workbookViewId="0">
      <selection activeCell="H3" sqref="H3:H4"/>
    </sheetView>
  </sheetViews>
  <sheetFormatPr baseColWidth="10" defaultColWidth="20.1640625" defaultRowHeight="15"/>
  <cols>
    <col min="9" max="9" width="37" customWidth="1"/>
  </cols>
  <sheetData>
    <row r="1" spans="1:8" ht="15" customHeight="1">
      <c r="A1" s="125" t="s">
        <v>47</v>
      </c>
      <c r="B1" s="125"/>
      <c r="C1" s="125"/>
      <c r="D1" s="125"/>
      <c r="E1" s="125"/>
      <c r="F1" s="125"/>
      <c r="G1" s="125"/>
      <c r="H1" s="89"/>
    </row>
    <row r="2" spans="1:8">
      <c r="A2" s="125"/>
      <c r="B2" s="125"/>
      <c r="C2" s="125"/>
      <c r="D2" s="125"/>
      <c r="E2" s="125"/>
      <c r="F2" s="125"/>
      <c r="G2" s="125"/>
      <c r="H2" s="89"/>
    </row>
    <row r="4" spans="1:8">
      <c r="A4" s="95" t="s">
        <v>48</v>
      </c>
      <c r="B4" s="102" t="s">
        <v>49</v>
      </c>
      <c r="C4" s="88" t="s">
        <v>50</v>
      </c>
      <c r="D4" s="106" t="s">
        <v>51</v>
      </c>
      <c r="E4" s="106" t="s">
        <v>52</v>
      </c>
      <c r="F4" s="106" t="s">
        <v>53</v>
      </c>
      <c r="G4" s="104" t="s">
        <v>54</v>
      </c>
    </row>
    <row r="5" spans="1:8">
      <c r="A5" s="103">
        <v>44135</v>
      </c>
      <c r="B5" s="98">
        <v>965.4</v>
      </c>
      <c r="C5" s="98">
        <f>0*100</f>
        <v>0</v>
      </c>
      <c r="D5" s="107"/>
      <c r="E5" s="107"/>
      <c r="F5" s="113">
        <v>100</v>
      </c>
      <c r="G5" s="110">
        <v>100</v>
      </c>
    </row>
    <row r="6" spans="1:8">
      <c r="A6" s="96">
        <v>44165</v>
      </c>
      <c r="B6" s="99">
        <v>1271.2</v>
      </c>
      <c r="C6" s="99">
        <f>0*100</f>
        <v>0</v>
      </c>
      <c r="D6" s="108">
        <f>B6/B5-1</f>
        <v>0.31675989227263313</v>
      </c>
      <c r="E6" s="108">
        <f>((B6+C5)/B5)-1</f>
        <v>0.31675989227263313</v>
      </c>
      <c r="F6" s="114">
        <f>F5*(1+D6)</f>
        <v>131.6759892272633</v>
      </c>
      <c r="G6" s="111">
        <f>G5*(1+E6)</f>
        <v>131.6759892272633</v>
      </c>
    </row>
    <row r="7" spans="1:8" ht="16">
      <c r="A7" s="96">
        <v>44196</v>
      </c>
      <c r="B7" s="99">
        <v>1297.8</v>
      </c>
      <c r="C7" s="105">
        <f>0.358*100</f>
        <v>35.799999999999997</v>
      </c>
      <c r="D7" s="108">
        <f>B7/B6-1</f>
        <v>2.0925110132158586E-2</v>
      </c>
      <c r="E7" s="108">
        <f>((B7+C6)/B6)-1</f>
        <v>2.0925110132158586E-2</v>
      </c>
      <c r="F7" s="114">
        <f t="shared" ref="F7:F65" si="0">F6*(1+D7)</f>
        <v>134.43132380360473</v>
      </c>
      <c r="G7" s="111">
        <f t="shared" ref="G7:G65" si="1">G6*(1+E7)</f>
        <v>134.43132380360473</v>
      </c>
    </row>
    <row r="8" spans="1:8">
      <c r="A8" s="96">
        <v>44227</v>
      </c>
      <c r="B8" s="99">
        <v>1338</v>
      </c>
      <c r="C8" s="99">
        <f>0*100</f>
        <v>0</v>
      </c>
      <c r="D8" s="108">
        <f t="shared" ref="D8:D65" si="2">B8/B7-1</f>
        <v>3.0975496994914531E-2</v>
      </c>
      <c r="E8" s="108">
        <f t="shared" ref="E8:E65" si="3">((B8+C7)/B7)-1</f>
        <v>5.8560641084912879E-2</v>
      </c>
      <c r="F8" s="114">
        <f t="shared" si="0"/>
        <v>138.59540087010566</v>
      </c>
      <c r="G8" s="111">
        <f t="shared" si="1"/>
        <v>142.30370830743732</v>
      </c>
    </row>
    <row r="9" spans="1:8">
      <c r="A9" s="96">
        <v>44255</v>
      </c>
      <c r="B9" s="99">
        <v>1444.8</v>
      </c>
      <c r="C9" s="99">
        <f>0*100</f>
        <v>0</v>
      </c>
      <c r="D9" s="108">
        <f t="shared" si="2"/>
        <v>7.9820627802690503E-2</v>
      </c>
      <c r="E9" s="108">
        <f t="shared" si="3"/>
        <v>7.9820627802690503E-2</v>
      </c>
      <c r="F9" s="114">
        <f t="shared" si="0"/>
        <v>149.65817277812306</v>
      </c>
      <c r="G9" s="111">
        <f t="shared" si="1"/>
        <v>153.66247964318791</v>
      </c>
    </row>
    <row r="10" spans="1:8" ht="16">
      <c r="A10" s="96">
        <v>44286</v>
      </c>
      <c r="B10" s="99">
        <v>1413.8</v>
      </c>
      <c r="C10" s="105">
        <f>0.358*100</f>
        <v>35.799999999999997</v>
      </c>
      <c r="D10" s="108">
        <f t="shared" si="2"/>
        <v>-2.1456256921373207E-2</v>
      </c>
      <c r="E10" s="108">
        <f t="shared" si="3"/>
        <v>-2.1456256921373207E-2</v>
      </c>
      <c r="F10" s="114">
        <f t="shared" si="0"/>
        <v>146.44706857261238</v>
      </c>
      <c r="G10" s="111">
        <f t="shared" si="1"/>
        <v>150.36545800078838</v>
      </c>
    </row>
    <row r="11" spans="1:8">
      <c r="A11" s="96">
        <v>44316</v>
      </c>
      <c r="B11" s="99">
        <v>1365</v>
      </c>
      <c r="C11" s="99">
        <f>0*100</f>
        <v>0</v>
      </c>
      <c r="D11" s="108">
        <f t="shared" si="2"/>
        <v>-3.4516904795586334E-2</v>
      </c>
      <c r="E11" s="108">
        <f t="shared" si="3"/>
        <v>-9.1950770971849227E-3</v>
      </c>
      <c r="F11" s="114">
        <f t="shared" si="0"/>
        <v>141.39216904909881</v>
      </c>
      <c r="G11" s="111">
        <f t="shared" si="1"/>
        <v>148.98283602171762</v>
      </c>
    </row>
    <row r="12" spans="1:8">
      <c r="A12" s="96">
        <v>44347</v>
      </c>
      <c r="B12" s="99">
        <v>1345.6</v>
      </c>
      <c r="C12" s="99">
        <f>0*100</f>
        <v>0</v>
      </c>
      <c r="D12" s="108">
        <f t="shared" si="2"/>
        <v>-1.4212454212454317E-2</v>
      </c>
      <c r="E12" s="108">
        <f t="shared" si="3"/>
        <v>-1.4212454212454317E-2</v>
      </c>
      <c r="F12" s="114">
        <f t="shared" si="0"/>
        <v>139.38263932048889</v>
      </c>
      <c r="G12" s="111">
        <f t="shared" si="1"/>
        <v>146.86542428631736</v>
      </c>
    </row>
    <row r="13" spans="1:8" ht="16">
      <c r="A13" s="96">
        <v>44377</v>
      </c>
      <c r="B13" s="99">
        <v>1446.8</v>
      </c>
      <c r="C13" s="105">
        <f>0.358*100</f>
        <v>35.799999999999997</v>
      </c>
      <c r="D13" s="108">
        <f t="shared" si="2"/>
        <v>7.5208085612366249E-2</v>
      </c>
      <c r="E13" s="108">
        <f t="shared" si="3"/>
        <v>7.5208085612366249E-2</v>
      </c>
      <c r="F13" s="114">
        <f t="shared" si="0"/>
        <v>149.86534079138178</v>
      </c>
      <c r="G13" s="111">
        <f t="shared" si="1"/>
        <v>157.91089168953923</v>
      </c>
    </row>
    <row r="14" spans="1:8">
      <c r="A14" s="96">
        <v>44408</v>
      </c>
      <c r="B14" s="99">
        <v>1443.2</v>
      </c>
      <c r="C14" s="99">
        <f>0*100</f>
        <v>0</v>
      </c>
      <c r="D14" s="108">
        <f t="shared" si="2"/>
        <v>-2.488249930881925E-3</v>
      </c>
      <c r="E14" s="108">
        <f t="shared" si="3"/>
        <v>2.2256013270666397E-2</v>
      </c>
      <c r="F14" s="114">
        <f t="shared" si="0"/>
        <v>149.49243836751603</v>
      </c>
      <c r="G14" s="111">
        <f t="shared" si="1"/>
        <v>161.42535859056437</v>
      </c>
    </row>
    <row r="15" spans="1:8">
      <c r="A15" s="96">
        <v>44439</v>
      </c>
      <c r="B15" s="99">
        <v>1431.6</v>
      </c>
      <c r="C15" s="99">
        <f>0*100</f>
        <v>0</v>
      </c>
      <c r="D15" s="108">
        <f t="shared" si="2"/>
        <v>-8.0376940133038977E-3</v>
      </c>
      <c r="E15" s="108">
        <f t="shared" si="3"/>
        <v>-8.0376940133038977E-3</v>
      </c>
      <c r="F15" s="114">
        <f t="shared" si="0"/>
        <v>148.29086389061524</v>
      </c>
      <c r="G15" s="111">
        <f t="shared" si="1"/>
        <v>160.12787095222555</v>
      </c>
    </row>
    <row r="16" spans="1:8" ht="16">
      <c r="A16" s="96">
        <v>44469</v>
      </c>
      <c r="B16" s="99">
        <v>1655</v>
      </c>
      <c r="C16" s="105">
        <f>0.344*100</f>
        <v>34.4</v>
      </c>
      <c r="D16" s="108">
        <f t="shared" si="2"/>
        <v>0.15604917574741561</v>
      </c>
      <c r="E16" s="108">
        <f t="shared" si="3"/>
        <v>0.15604917574741561</v>
      </c>
      <c r="F16" s="114">
        <f t="shared" si="0"/>
        <v>171.43153097161795</v>
      </c>
      <c r="G16" s="111">
        <f t="shared" si="1"/>
        <v>185.11569322850889</v>
      </c>
    </row>
    <row r="17" spans="1:10">
      <c r="A17" s="96">
        <v>44500</v>
      </c>
      <c r="B17" s="99">
        <v>1681</v>
      </c>
      <c r="C17" s="99">
        <f>0*100</f>
        <v>0</v>
      </c>
      <c r="D17" s="108">
        <f t="shared" si="2"/>
        <v>1.5709969788519684E-2</v>
      </c>
      <c r="E17" s="108">
        <f t="shared" si="3"/>
        <v>3.6495468277945697E-2</v>
      </c>
      <c r="F17" s="114">
        <f t="shared" si="0"/>
        <v>174.12471514398175</v>
      </c>
      <c r="G17" s="111">
        <f t="shared" si="1"/>
        <v>191.87157713847986</v>
      </c>
    </row>
    <row r="18" spans="1:10">
      <c r="A18" s="96">
        <v>44530</v>
      </c>
      <c r="B18" s="99">
        <v>1577</v>
      </c>
      <c r="C18" s="99">
        <f>0*100</f>
        <v>0</v>
      </c>
      <c r="D18" s="108">
        <f t="shared" si="2"/>
        <v>-6.1867935752528247E-2</v>
      </c>
      <c r="E18" s="108">
        <f t="shared" si="3"/>
        <v>-6.1867935752528247E-2</v>
      </c>
      <c r="F18" s="114">
        <f t="shared" si="0"/>
        <v>163.3519784545266</v>
      </c>
      <c r="G18" s="111">
        <f t="shared" si="1"/>
        <v>180.00087873134012</v>
      </c>
    </row>
    <row r="19" spans="1:10" ht="16">
      <c r="A19" s="96">
        <v>44561</v>
      </c>
      <c r="B19" s="99">
        <v>1621.8</v>
      </c>
      <c r="C19" s="105">
        <f>0.344*100</f>
        <v>34.4</v>
      </c>
      <c r="D19" s="108">
        <f t="shared" si="2"/>
        <v>2.8408370323398824E-2</v>
      </c>
      <c r="E19" s="108">
        <f t="shared" si="3"/>
        <v>2.8408370323398824E-2</v>
      </c>
      <c r="F19" s="114">
        <f t="shared" si="0"/>
        <v>167.99254195152267</v>
      </c>
      <c r="G19" s="111">
        <f t="shared" si="1"/>
        <v>185.11441035287723</v>
      </c>
    </row>
    <row r="20" spans="1:10">
      <c r="A20" s="96">
        <v>44592</v>
      </c>
      <c r="B20" s="99">
        <v>1886.6</v>
      </c>
      <c r="C20" s="99">
        <f>0*100</f>
        <v>0</v>
      </c>
      <c r="D20" s="108">
        <f t="shared" si="2"/>
        <v>0.16327537304229867</v>
      </c>
      <c r="E20" s="108">
        <f t="shared" si="3"/>
        <v>0.18448637316561856</v>
      </c>
      <c r="F20" s="114">
        <f t="shared" si="0"/>
        <v>195.42158690698153</v>
      </c>
      <c r="G20" s="111">
        <f t="shared" si="1"/>
        <v>219.26549653957159</v>
      </c>
    </row>
    <row r="21" spans="1:10">
      <c r="A21" s="96">
        <v>44620</v>
      </c>
      <c r="B21" s="99">
        <v>1972</v>
      </c>
      <c r="C21" s="99">
        <f>0*100</f>
        <v>0</v>
      </c>
      <c r="D21" s="108">
        <f t="shared" si="2"/>
        <v>4.526661719495384E-2</v>
      </c>
      <c r="E21" s="108">
        <f t="shared" si="3"/>
        <v>4.526661719495384E-2</v>
      </c>
      <c r="F21" s="114">
        <f t="shared" si="0"/>
        <v>204.26766107313026</v>
      </c>
      <c r="G21" s="111">
        <f t="shared" si="1"/>
        <v>229.19090383548985</v>
      </c>
    </row>
    <row r="22" spans="1:10" ht="16">
      <c r="A22" s="96">
        <v>44651</v>
      </c>
      <c r="B22" s="99">
        <v>2108.5</v>
      </c>
      <c r="C22" s="105">
        <f>0.344*100</f>
        <v>34.4</v>
      </c>
      <c r="D22" s="108">
        <f t="shared" si="2"/>
        <v>6.9219066937119766E-2</v>
      </c>
      <c r="E22" s="108">
        <f t="shared" si="3"/>
        <v>6.9219066937119766E-2</v>
      </c>
      <c r="F22" s="114">
        <f t="shared" si="0"/>
        <v>218.40687797804014</v>
      </c>
      <c r="G22" s="111">
        <f t="shared" si="1"/>
        <v>245.05528434945759</v>
      </c>
    </row>
    <row r="23" spans="1:10">
      <c r="A23" s="96">
        <v>44681</v>
      </c>
      <c r="B23" s="99">
        <v>2173</v>
      </c>
      <c r="C23" s="99">
        <f>0*100</f>
        <v>0</v>
      </c>
      <c r="D23" s="108">
        <f t="shared" si="2"/>
        <v>3.0590467156746515E-2</v>
      </c>
      <c r="E23" s="108">
        <f t="shared" si="3"/>
        <v>4.6905382973678078E-2</v>
      </c>
      <c r="F23" s="114">
        <f t="shared" si="0"/>
        <v>225.08804640563491</v>
      </c>
      <c r="G23" s="111">
        <f t="shared" si="1"/>
        <v>256.54969631159247</v>
      </c>
    </row>
    <row r="24" spans="1:10">
      <c r="A24" s="96">
        <v>44712</v>
      </c>
      <c r="B24" s="99">
        <v>2376.5</v>
      </c>
      <c r="C24" s="99">
        <f>0*100</f>
        <v>0</v>
      </c>
      <c r="D24" s="108">
        <f t="shared" si="2"/>
        <v>9.3649332719742295E-2</v>
      </c>
      <c r="E24" s="108">
        <f t="shared" si="3"/>
        <v>9.3649332719742295E-2</v>
      </c>
      <c r="F24" s="114">
        <f t="shared" si="0"/>
        <v>246.16739175471301</v>
      </c>
      <c r="G24" s="111">
        <f t="shared" si="1"/>
        <v>280.57540418062564</v>
      </c>
    </row>
    <row r="25" spans="1:10" ht="16">
      <c r="A25" s="96">
        <v>44742</v>
      </c>
      <c r="B25" s="99">
        <v>2134</v>
      </c>
      <c r="C25" s="105">
        <f>0.344*100</f>
        <v>34.4</v>
      </c>
      <c r="D25" s="108">
        <f t="shared" si="2"/>
        <v>-0.10204081632653061</v>
      </c>
      <c r="E25" s="108">
        <f t="shared" si="3"/>
        <v>-0.10204081632653061</v>
      </c>
      <c r="F25" s="114">
        <f t="shared" si="0"/>
        <v>221.04827014708923</v>
      </c>
      <c r="G25" s="111">
        <f t="shared" si="1"/>
        <v>251.94526089688833</v>
      </c>
    </row>
    <row r="26" spans="1:10">
      <c r="A26" s="96">
        <v>44773</v>
      </c>
      <c r="B26" s="99">
        <v>2179</v>
      </c>
      <c r="C26" s="99">
        <f>0*100</f>
        <v>0</v>
      </c>
      <c r="D26" s="108">
        <f t="shared" si="2"/>
        <v>2.1087160262418081E-2</v>
      </c>
      <c r="E26" s="108">
        <f t="shared" si="3"/>
        <v>3.7207122774133072E-2</v>
      </c>
      <c r="F26" s="114">
        <f t="shared" si="0"/>
        <v>225.7095504454112</v>
      </c>
      <c r="G26" s="111">
        <f t="shared" si="1"/>
        <v>261.31941915143983</v>
      </c>
    </row>
    <row r="27" spans="1:10">
      <c r="A27" s="96">
        <v>44804</v>
      </c>
      <c r="B27" s="99">
        <v>2290</v>
      </c>
      <c r="C27" s="99">
        <f>0*100</f>
        <v>0</v>
      </c>
      <c r="D27" s="108">
        <f t="shared" si="2"/>
        <v>5.0940798531436515E-2</v>
      </c>
      <c r="E27" s="108">
        <f t="shared" si="3"/>
        <v>5.0940798531436515E-2</v>
      </c>
      <c r="F27" s="114">
        <f t="shared" si="0"/>
        <v>237.207375181272</v>
      </c>
      <c r="G27" s="111">
        <f t="shared" si="1"/>
        <v>274.63123903478532</v>
      </c>
    </row>
    <row r="28" spans="1:10" ht="16">
      <c r="A28" s="96">
        <v>44834</v>
      </c>
      <c r="B28" s="99">
        <v>2246.5</v>
      </c>
      <c r="C28" s="105">
        <f>0.331*100</f>
        <v>33.1</v>
      </c>
      <c r="D28" s="108">
        <f t="shared" si="2"/>
        <v>-1.8995633187772976E-2</v>
      </c>
      <c r="E28" s="108">
        <f t="shared" si="3"/>
        <v>-1.8995633187772976E-2</v>
      </c>
      <c r="F28" s="114">
        <f t="shared" si="0"/>
        <v>232.70147089289412</v>
      </c>
      <c r="G28" s="111">
        <f t="shared" si="1"/>
        <v>269.41444475617692</v>
      </c>
    </row>
    <row r="29" spans="1:10">
      <c r="A29" s="96">
        <v>44865</v>
      </c>
      <c r="B29" s="99">
        <v>2404</v>
      </c>
      <c r="C29" s="99">
        <f>0*100</f>
        <v>0</v>
      </c>
      <c r="D29" s="108">
        <f t="shared" si="2"/>
        <v>7.0109058535499758E-2</v>
      </c>
      <c r="E29" s="108">
        <f t="shared" si="3"/>
        <v>8.4843089249944326E-2</v>
      </c>
      <c r="F29" s="114">
        <f t="shared" si="0"/>
        <v>249.01595193702093</v>
      </c>
      <c r="G29" s="111">
        <f t="shared" si="1"/>
        <v>292.27239853784943</v>
      </c>
    </row>
    <row r="30" spans="1:10">
      <c r="A30" s="96">
        <v>44895</v>
      </c>
      <c r="B30" s="99">
        <v>2444</v>
      </c>
      <c r="C30" s="99">
        <f>0*100</f>
        <v>0</v>
      </c>
      <c r="D30" s="108">
        <f t="shared" si="2"/>
        <v>1.6638935108153063E-2</v>
      </c>
      <c r="E30" s="108">
        <f t="shared" si="3"/>
        <v>1.6638935108153063E-2</v>
      </c>
      <c r="F30" s="114">
        <f t="shared" si="0"/>
        <v>253.15931220219599</v>
      </c>
      <c r="G30" s="111">
        <f t="shared" si="1"/>
        <v>297.13550001102493</v>
      </c>
    </row>
    <row r="31" spans="1:10" ht="16">
      <c r="A31" s="96">
        <v>44926</v>
      </c>
      <c r="B31" s="99">
        <v>2326</v>
      </c>
      <c r="C31" s="105">
        <f>0.331*100</f>
        <v>33.1</v>
      </c>
      <c r="D31" s="108">
        <f t="shared" si="2"/>
        <v>-4.8281505728314245E-2</v>
      </c>
      <c r="E31" s="108">
        <f t="shared" si="3"/>
        <v>-4.8281505728314245E-2</v>
      </c>
      <c r="F31" s="114">
        <f t="shared" si="0"/>
        <v>240.93639941992956</v>
      </c>
      <c r="G31" s="111">
        <f t="shared" si="1"/>
        <v>282.78935066515709</v>
      </c>
      <c r="I31" s="126" t="s">
        <v>55</v>
      </c>
      <c r="J31" s="127"/>
    </row>
    <row r="32" spans="1:10">
      <c r="A32" s="96">
        <v>44957</v>
      </c>
      <c r="B32" s="99">
        <v>2374</v>
      </c>
      <c r="C32" s="99">
        <f>0*100</f>
        <v>0</v>
      </c>
      <c r="D32" s="108">
        <f t="shared" si="2"/>
        <v>2.0636285468615734E-2</v>
      </c>
      <c r="E32" s="108">
        <f t="shared" si="3"/>
        <v>3.4866723989681825E-2</v>
      </c>
      <c r="F32" s="114">
        <f t="shared" si="0"/>
        <v>245.90843173813965</v>
      </c>
      <c r="G32" s="111">
        <f t="shared" si="1"/>
        <v>292.64928890202049</v>
      </c>
      <c r="I32" s="119" t="s">
        <v>56</v>
      </c>
      <c r="J32" s="116">
        <f>((B65+SUM(C5:C65))/B5)^(1/5)-1</f>
        <v>0.27449738005764845</v>
      </c>
    </row>
    <row r="33" spans="1:10">
      <c r="A33" s="96">
        <v>44985</v>
      </c>
      <c r="B33" s="99">
        <v>2526.5</v>
      </c>
      <c r="C33" s="99">
        <f>0*100</f>
        <v>0</v>
      </c>
      <c r="D33" s="108">
        <f t="shared" si="2"/>
        <v>6.4237573715248519E-2</v>
      </c>
      <c r="E33" s="108">
        <f t="shared" si="3"/>
        <v>6.4237573715248519E-2</v>
      </c>
      <c r="F33" s="114">
        <f t="shared" si="0"/>
        <v>261.70499274911958</v>
      </c>
      <c r="G33" s="111">
        <f t="shared" si="1"/>
        <v>311.4483691705791</v>
      </c>
      <c r="I33" s="120" t="s">
        <v>57</v>
      </c>
      <c r="J33" s="117">
        <f>SUM(C5:C65)/AVERAGE(B5:B65)</f>
        <v>0.24841661635354151</v>
      </c>
    </row>
    <row r="34" spans="1:10" ht="16">
      <c r="A34" s="96">
        <v>45016</v>
      </c>
      <c r="B34" s="99">
        <v>2308.5</v>
      </c>
      <c r="C34" s="105">
        <f>0.2875*100</f>
        <v>28.749999999999996</v>
      </c>
      <c r="D34" s="108">
        <f t="shared" si="2"/>
        <v>-8.6285375024737765E-2</v>
      </c>
      <c r="E34" s="108">
        <f t="shared" si="3"/>
        <v>-8.6285375024737765E-2</v>
      </c>
      <c r="F34" s="114">
        <f t="shared" si="0"/>
        <v>239.12367930391551</v>
      </c>
      <c r="G34" s="111">
        <f t="shared" si="1"/>
        <v>284.57492983585269</v>
      </c>
      <c r="I34" s="121" t="s">
        <v>58</v>
      </c>
      <c r="J34" s="118">
        <f>_xlfn.STDEV.P(E6:E65)*SQRT(12)</f>
        <v>0.24580395719969031</v>
      </c>
    </row>
    <row r="35" spans="1:10">
      <c r="A35" s="96">
        <v>45046</v>
      </c>
      <c r="B35" s="99">
        <v>2452</v>
      </c>
      <c r="C35" s="99">
        <f>0*100</f>
        <v>0</v>
      </c>
      <c r="D35" s="108">
        <f t="shared" si="2"/>
        <v>6.2161576781459837E-2</v>
      </c>
      <c r="E35" s="108">
        <f t="shared" si="3"/>
        <v>7.4615551223738308E-2</v>
      </c>
      <c r="F35" s="114">
        <f t="shared" si="0"/>
        <v>253.98798425523103</v>
      </c>
      <c r="G35" s="111">
        <f t="shared" si="1"/>
        <v>305.80864509001151</v>
      </c>
    </row>
    <row r="36" spans="1:10">
      <c r="A36" s="96">
        <v>45077</v>
      </c>
      <c r="B36" s="99">
        <v>2220.5</v>
      </c>
      <c r="C36" s="99">
        <f>0*100</f>
        <v>0</v>
      </c>
      <c r="D36" s="108">
        <f t="shared" si="2"/>
        <v>-9.4412724306688456E-2</v>
      </c>
      <c r="E36" s="108">
        <f t="shared" si="3"/>
        <v>-9.4412724306688456E-2</v>
      </c>
      <c r="F36" s="114">
        <f t="shared" si="0"/>
        <v>230.00828672053038</v>
      </c>
      <c r="G36" s="111">
        <f t="shared" si="1"/>
        <v>276.93641779052632</v>
      </c>
    </row>
    <row r="37" spans="1:10" ht="16">
      <c r="A37" s="96">
        <v>45107</v>
      </c>
      <c r="B37" s="99">
        <v>2342.5</v>
      </c>
      <c r="C37" s="105">
        <f>0.2875*100</f>
        <v>28.749999999999996</v>
      </c>
      <c r="D37" s="108">
        <f t="shared" si="2"/>
        <v>5.4942580499887317E-2</v>
      </c>
      <c r="E37" s="108">
        <f t="shared" si="3"/>
        <v>5.4942580499887317E-2</v>
      </c>
      <c r="F37" s="114">
        <f t="shared" si="0"/>
        <v>242.64553552931429</v>
      </c>
      <c r="G37" s="111">
        <f t="shared" si="1"/>
        <v>292.15201921833273</v>
      </c>
    </row>
    <row r="38" spans="1:10">
      <c r="A38" s="96">
        <v>45138</v>
      </c>
      <c r="B38" s="99">
        <v>2366</v>
      </c>
      <c r="C38" s="99">
        <f>0*100</f>
        <v>0</v>
      </c>
      <c r="D38" s="108">
        <f t="shared" si="2"/>
        <v>1.0032017075773725E-2</v>
      </c>
      <c r="E38" s="108">
        <f t="shared" si="3"/>
        <v>2.2305229455709785E-2</v>
      </c>
      <c r="F38" s="114">
        <f t="shared" si="0"/>
        <v>245.07975968510462</v>
      </c>
      <c r="G38" s="111">
        <f t="shared" si="1"/>
        <v>298.66853704294658</v>
      </c>
    </row>
    <row r="39" spans="1:10">
      <c r="A39" s="96">
        <v>45169</v>
      </c>
      <c r="B39" s="99">
        <v>2411.5</v>
      </c>
      <c r="C39" s="99">
        <f>0*100</f>
        <v>0</v>
      </c>
      <c r="D39" s="108">
        <f t="shared" si="2"/>
        <v>1.9230769230769162E-2</v>
      </c>
      <c r="E39" s="108">
        <f t="shared" si="3"/>
        <v>1.9230769230769162E-2</v>
      </c>
      <c r="F39" s="114">
        <f t="shared" si="0"/>
        <v>249.79283198674122</v>
      </c>
      <c r="G39" s="111">
        <f t="shared" si="1"/>
        <v>304.41216275531093</v>
      </c>
    </row>
    <row r="40" spans="1:10" ht="16">
      <c r="A40" s="96">
        <v>45199</v>
      </c>
      <c r="B40" s="99">
        <v>2606</v>
      </c>
      <c r="C40" s="105">
        <f>0.25*100</f>
        <v>25</v>
      </c>
      <c r="D40" s="108">
        <f t="shared" si="2"/>
        <v>8.0655193862741115E-2</v>
      </c>
      <c r="E40" s="108">
        <f t="shared" si="3"/>
        <v>8.0655193862741115E-2</v>
      </c>
      <c r="F40" s="114">
        <f t="shared" si="0"/>
        <v>269.93992127615496</v>
      </c>
      <c r="G40" s="111">
        <f t="shared" si="1"/>
        <v>328.96458475651684</v>
      </c>
    </row>
    <row r="41" spans="1:10">
      <c r="A41" s="96">
        <v>45230</v>
      </c>
      <c r="B41" s="99">
        <v>2646.5</v>
      </c>
      <c r="C41" s="99">
        <f>0*100</f>
        <v>0</v>
      </c>
      <c r="D41" s="108">
        <f t="shared" si="2"/>
        <v>1.5541059094397625E-2</v>
      </c>
      <c r="E41" s="108">
        <f t="shared" si="3"/>
        <v>2.513430544896389E-2</v>
      </c>
      <c r="F41" s="114">
        <f t="shared" si="0"/>
        <v>274.13507354464474</v>
      </c>
      <c r="G41" s="111">
        <f t="shared" si="1"/>
        <v>337.23288111167869</v>
      </c>
    </row>
    <row r="42" spans="1:10">
      <c r="A42" s="96">
        <v>45260</v>
      </c>
      <c r="B42" s="99">
        <v>2560</v>
      </c>
      <c r="C42" s="99">
        <f>0*100</f>
        <v>0</v>
      </c>
      <c r="D42" s="108">
        <f t="shared" si="2"/>
        <v>-3.2684677876440582E-2</v>
      </c>
      <c r="E42" s="108">
        <f t="shared" si="3"/>
        <v>-3.2684677876440582E-2</v>
      </c>
      <c r="F42" s="114">
        <f t="shared" si="0"/>
        <v>265.17505697120367</v>
      </c>
      <c r="G42" s="111">
        <f t="shared" si="1"/>
        <v>326.2105330231995</v>
      </c>
    </row>
    <row r="43" spans="1:10" ht="16">
      <c r="A43" s="96">
        <v>45291</v>
      </c>
      <c r="B43" s="99">
        <v>2571.5</v>
      </c>
      <c r="C43" s="105">
        <f>0.25*100</f>
        <v>25</v>
      </c>
      <c r="D43" s="108">
        <f t="shared" si="2"/>
        <v>4.4921874999999112E-3</v>
      </c>
      <c r="E43" s="108">
        <f t="shared" si="3"/>
        <v>4.4921874999999112E-3</v>
      </c>
      <c r="F43" s="114">
        <f t="shared" si="0"/>
        <v>266.3662730474415</v>
      </c>
      <c r="G43" s="111">
        <f t="shared" si="1"/>
        <v>327.67593190201461</v>
      </c>
    </row>
    <row r="44" spans="1:10">
      <c r="A44" s="96">
        <v>45322</v>
      </c>
      <c r="B44" s="99">
        <v>2447</v>
      </c>
      <c r="C44" s="99">
        <f>0*100</f>
        <v>0</v>
      </c>
      <c r="D44" s="108">
        <f t="shared" si="2"/>
        <v>-4.8415321796616784E-2</v>
      </c>
      <c r="E44" s="108">
        <f t="shared" si="3"/>
        <v>-3.8693369628621466E-2</v>
      </c>
      <c r="F44" s="114">
        <f t="shared" si="0"/>
        <v>253.47006422208412</v>
      </c>
      <c r="G44" s="111">
        <f t="shared" si="1"/>
        <v>314.99704595052697</v>
      </c>
    </row>
    <row r="45" spans="1:10">
      <c r="A45" s="96">
        <v>45351</v>
      </c>
      <c r="B45" s="99">
        <v>2457</v>
      </c>
      <c r="C45" s="99">
        <f>0*100</f>
        <v>0</v>
      </c>
      <c r="D45" s="108">
        <f t="shared" si="2"/>
        <v>4.08663669799747E-3</v>
      </c>
      <c r="E45" s="108">
        <f t="shared" si="3"/>
        <v>4.08663669799747E-3</v>
      </c>
      <c r="F45" s="114">
        <f t="shared" si="0"/>
        <v>254.50590428837788</v>
      </c>
      <c r="G45" s="111">
        <f t="shared" si="1"/>
        <v>316.28432443826921</v>
      </c>
    </row>
    <row r="46" spans="1:10" ht="16">
      <c r="A46" s="96">
        <v>45382</v>
      </c>
      <c r="B46" s="99">
        <v>2625</v>
      </c>
      <c r="C46" s="105">
        <f>0.25*100</f>
        <v>25</v>
      </c>
      <c r="D46" s="108">
        <f t="shared" si="2"/>
        <v>6.8376068376068355E-2</v>
      </c>
      <c r="E46" s="108">
        <f t="shared" si="3"/>
        <v>6.8376068376068355E-2</v>
      </c>
      <c r="F46" s="114">
        <f t="shared" si="0"/>
        <v>271.9080174021131</v>
      </c>
      <c r="G46" s="111">
        <f t="shared" si="1"/>
        <v>337.91060303233888</v>
      </c>
    </row>
    <row r="47" spans="1:10">
      <c r="A47" s="96">
        <v>45412</v>
      </c>
      <c r="B47" s="99">
        <v>2863</v>
      </c>
      <c r="C47" s="99">
        <f>0*100</f>
        <v>0</v>
      </c>
      <c r="D47" s="108">
        <f t="shared" si="2"/>
        <v>9.0666666666666673E-2</v>
      </c>
      <c r="E47" s="108">
        <f t="shared" si="3"/>
        <v>0.10019047619047616</v>
      </c>
      <c r="F47" s="114">
        <f t="shared" si="0"/>
        <v>296.56101097990467</v>
      </c>
      <c r="G47" s="111">
        <f t="shared" si="1"/>
        <v>371.76602725995986</v>
      </c>
    </row>
    <row r="48" spans="1:10">
      <c r="A48" s="96">
        <v>45443</v>
      </c>
      <c r="B48" s="99">
        <v>2811.5</v>
      </c>
      <c r="C48" s="99">
        <f>0*100</f>
        <v>0</v>
      </c>
      <c r="D48" s="108">
        <f t="shared" si="2"/>
        <v>-1.798812434509256E-2</v>
      </c>
      <c r="E48" s="108">
        <f t="shared" si="3"/>
        <v>-1.798812434509256E-2</v>
      </c>
      <c r="F48" s="114">
        <f t="shared" si="0"/>
        <v>291.22643463849175</v>
      </c>
      <c r="G48" s="111">
        <f t="shared" si="1"/>
        <v>365.07865373432662</v>
      </c>
    </row>
    <row r="49" spans="1:7" ht="16">
      <c r="A49" s="96">
        <v>45473</v>
      </c>
      <c r="B49" s="99">
        <v>2834</v>
      </c>
      <c r="C49" s="105">
        <f>0.24*100</f>
        <v>24</v>
      </c>
      <c r="D49" s="108">
        <f t="shared" si="2"/>
        <v>8.0028454561622553E-3</v>
      </c>
      <c r="E49" s="108">
        <f t="shared" si="3"/>
        <v>8.0028454561622553E-3</v>
      </c>
      <c r="F49" s="114">
        <f t="shared" si="0"/>
        <v>293.55707478765277</v>
      </c>
      <c r="G49" s="111">
        <f t="shared" si="1"/>
        <v>368.00032177950624</v>
      </c>
    </row>
    <row r="50" spans="1:7">
      <c r="A50" s="96">
        <v>45504</v>
      </c>
      <c r="B50" s="99">
        <v>2840</v>
      </c>
      <c r="C50" s="99">
        <f>0*100</f>
        <v>0</v>
      </c>
      <c r="D50" s="108">
        <f t="shared" si="2"/>
        <v>2.1171489061397875E-3</v>
      </c>
      <c r="E50" s="108">
        <f t="shared" si="3"/>
        <v>1.0585744530698715E-2</v>
      </c>
      <c r="F50" s="114">
        <f t="shared" si="0"/>
        <v>294.17857882742902</v>
      </c>
      <c r="G50" s="111">
        <f t="shared" si="1"/>
        <v>371.89587917307904</v>
      </c>
    </row>
    <row r="51" spans="1:7">
      <c r="A51" s="96">
        <v>45535</v>
      </c>
      <c r="B51" s="99">
        <v>2681</v>
      </c>
      <c r="C51" s="99">
        <f>0*100</f>
        <v>0</v>
      </c>
      <c r="D51" s="108">
        <f t="shared" si="2"/>
        <v>-5.5985915492957727E-2</v>
      </c>
      <c r="E51" s="108">
        <f t="shared" si="3"/>
        <v>-5.5985915492957727E-2</v>
      </c>
      <c r="F51" s="114">
        <f t="shared" si="0"/>
        <v>277.70872177335815</v>
      </c>
      <c r="G51" s="111">
        <f t="shared" si="1"/>
        <v>351.0749479095158</v>
      </c>
    </row>
    <row r="52" spans="1:7" ht="16">
      <c r="A52" s="96">
        <v>45565</v>
      </c>
      <c r="B52" s="99">
        <v>2425</v>
      </c>
      <c r="C52" s="105">
        <f>0.24*100</f>
        <v>24</v>
      </c>
      <c r="D52" s="108">
        <f t="shared" si="2"/>
        <v>-9.5486758672137295E-2</v>
      </c>
      <c r="E52" s="108">
        <f t="shared" si="3"/>
        <v>-9.5486758672137295E-2</v>
      </c>
      <c r="F52" s="114">
        <f t="shared" si="0"/>
        <v>251.19121607623779</v>
      </c>
      <c r="G52" s="111">
        <f t="shared" si="1"/>
        <v>317.5519390826467</v>
      </c>
    </row>
    <row r="53" spans="1:7">
      <c r="A53" s="96">
        <v>45596</v>
      </c>
      <c r="B53" s="99">
        <v>2578.5</v>
      </c>
      <c r="C53" s="99">
        <f>0*100</f>
        <v>0</v>
      </c>
      <c r="D53" s="108">
        <f t="shared" si="2"/>
        <v>6.3298969072165034E-2</v>
      </c>
      <c r="E53" s="108">
        <f t="shared" si="3"/>
        <v>7.3195876288659756E-2</v>
      </c>
      <c r="F53" s="114">
        <f t="shared" si="0"/>
        <v>267.09136109384707</v>
      </c>
      <c r="G53" s="111">
        <f t="shared" si="1"/>
        <v>340.79543153096415</v>
      </c>
    </row>
    <row r="54" spans="1:7">
      <c r="A54" s="96">
        <v>45626</v>
      </c>
      <c r="B54" s="99">
        <v>2531.5</v>
      </c>
      <c r="C54" s="99">
        <f>0*100</f>
        <v>0</v>
      </c>
      <c r="D54" s="108">
        <f t="shared" si="2"/>
        <v>-1.8227651735505113E-2</v>
      </c>
      <c r="E54" s="108">
        <f t="shared" si="3"/>
        <v>-1.8227651735505113E-2</v>
      </c>
      <c r="F54" s="114">
        <f t="shared" si="0"/>
        <v>262.22291278226641</v>
      </c>
      <c r="G54" s="111">
        <f t="shared" si="1"/>
        <v>334.58353109196656</v>
      </c>
    </row>
    <row r="55" spans="1:7" ht="16">
      <c r="A55" s="96">
        <v>45657</v>
      </c>
      <c r="B55" s="99">
        <v>2476</v>
      </c>
      <c r="C55" s="105">
        <f>0.24*100</f>
        <v>24</v>
      </c>
      <c r="D55" s="108">
        <f t="shared" si="2"/>
        <v>-2.1923760616235466E-2</v>
      </c>
      <c r="E55" s="108">
        <f t="shared" si="3"/>
        <v>-2.1923760616235466E-2</v>
      </c>
      <c r="F55" s="114">
        <f t="shared" si="0"/>
        <v>256.47400041433599</v>
      </c>
      <c r="G55" s="111">
        <f t="shared" si="1"/>
        <v>327.24820185017154</v>
      </c>
    </row>
    <row r="56" spans="1:7">
      <c r="A56" s="96">
        <v>45688</v>
      </c>
      <c r="B56" s="99">
        <v>2678.5</v>
      </c>
      <c r="C56" s="99">
        <f>0*100</f>
        <v>0</v>
      </c>
      <c r="D56" s="108">
        <f t="shared" si="2"/>
        <v>8.1785137318255208E-2</v>
      </c>
      <c r="E56" s="108">
        <f t="shared" si="3"/>
        <v>9.1478190630048362E-2</v>
      </c>
      <c r="F56" s="114">
        <f t="shared" si="0"/>
        <v>277.44976175678471</v>
      </c>
      <c r="G56" s="111">
        <f t="shared" si="1"/>
        <v>357.18427524236211</v>
      </c>
    </row>
    <row r="57" spans="1:7">
      <c r="A57" s="96">
        <v>45716</v>
      </c>
      <c r="B57" s="99">
        <v>2636</v>
      </c>
      <c r="C57" s="99">
        <f>0*100</f>
        <v>0</v>
      </c>
      <c r="D57" s="108">
        <f t="shared" si="2"/>
        <v>-1.586708978906104E-2</v>
      </c>
      <c r="E57" s="108">
        <f t="shared" si="3"/>
        <v>-1.586708978906104E-2</v>
      </c>
      <c r="F57" s="114">
        <f t="shared" si="0"/>
        <v>273.04744147503624</v>
      </c>
      <c r="G57" s="111">
        <f t="shared" si="1"/>
        <v>351.51680027585087</v>
      </c>
    </row>
    <row r="58" spans="1:7" ht="16">
      <c r="A58" s="96">
        <v>45747</v>
      </c>
      <c r="B58" s="99">
        <v>2825</v>
      </c>
      <c r="C58" s="105">
        <f>0.1735*100</f>
        <v>17.349999999999998</v>
      </c>
      <c r="D58" s="108">
        <f t="shared" si="2"/>
        <v>7.1699544764795231E-2</v>
      </c>
      <c r="E58" s="108">
        <f t="shared" si="3"/>
        <v>7.1699544764795231E-2</v>
      </c>
      <c r="F58" s="114">
        <f t="shared" si="0"/>
        <v>292.62481872798838</v>
      </c>
      <c r="G58" s="111">
        <f t="shared" si="1"/>
        <v>376.72039483280685</v>
      </c>
    </row>
    <row r="59" spans="1:7">
      <c r="A59" s="96">
        <v>45777</v>
      </c>
      <c r="B59" s="99">
        <v>2440.5</v>
      </c>
      <c r="C59" s="99">
        <f>0*100</f>
        <v>0</v>
      </c>
      <c r="D59" s="108">
        <f t="shared" si="2"/>
        <v>-0.13610619469026553</v>
      </c>
      <c r="E59" s="108">
        <f t="shared" si="3"/>
        <v>-0.12996460176991154</v>
      </c>
      <c r="F59" s="114">
        <f t="shared" si="0"/>
        <v>252.79676817899315</v>
      </c>
      <c r="G59" s="111">
        <f t="shared" si="1"/>
        <v>327.76007873975726</v>
      </c>
    </row>
    <row r="60" spans="1:7">
      <c r="A60" s="96">
        <v>45808</v>
      </c>
      <c r="B60" s="99">
        <v>2449.5</v>
      </c>
      <c r="C60" s="99">
        <f>0*100</f>
        <v>0</v>
      </c>
      <c r="D60" s="108">
        <f t="shared" si="2"/>
        <v>3.6877688998155911E-3</v>
      </c>
      <c r="E60" s="108">
        <f t="shared" si="3"/>
        <v>3.6877688998155911E-3</v>
      </c>
      <c r="F60" s="114">
        <f t="shared" si="0"/>
        <v>253.72902423865753</v>
      </c>
      <c r="G60" s="111">
        <f t="shared" si="1"/>
        <v>328.96878216473488</v>
      </c>
    </row>
    <row r="61" spans="1:7" ht="16">
      <c r="A61" s="96">
        <v>45838</v>
      </c>
      <c r="B61" s="99">
        <v>2553.5</v>
      </c>
      <c r="C61" s="105">
        <f>0.1735*100</f>
        <v>17.349999999999998</v>
      </c>
      <c r="D61" s="108">
        <f t="shared" si="2"/>
        <v>4.2457644417227991E-2</v>
      </c>
      <c r="E61" s="108">
        <f t="shared" si="3"/>
        <v>4.2457644417227991E-2</v>
      </c>
      <c r="F61" s="114">
        <f t="shared" si="0"/>
        <v>264.50176092811267</v>
      </c>
      <c r="G61" s="111">
        <f t="shared" si="1"/>
        <v>342.93602174225373</v>
      </c>
    </row>
    <row r="62" spans="1:7">
      <c r="A62" s="96">
        <v>45869</v>
      </c>
      <c r="B62" s="99">
        <v>2711</v>
      </c>
      <c r="C62" s="99">
        <f>0*100</f>
        <v>0</v>
      </c>
      <c r="D62" s="108">
        <f t="shared" si="2"/>
        <v>6.1680046994321502E-2</v>
      </c>
      <c r="E62" s="108">
        <f t="shared" si="3"/>
        <v>6.8474642647346817E-2</v>
      </c>
      <c r="F62" s="114">
        <f t="shared" si="0"/>
        <v>280.81624197223948</v>
      </c>
      <c r="G62" s="111">
        <f t="shared" si="1"/>
        <v>366.41844328195731</v>
      </c>
    </row>
    <row r="63" spans="1:7">
      <c r="A63" s="96">
        <v>45900</v>
      </c>
      <c r="B63" s="99">
        <v>2724</v>
      </c>
      <c r="C63" s="99">
        <f>0*100</f>
        <v>0</v>
      </c>
      <c r="D63" s="108">
        <f t="shared" si="2"/>
        <v>4.7952784950202609E-3</v>
      </c>
      <c r="E63" s="108">
        <f t="shared" si="3"/>
        <v>4.7952784950202609E-3</v>
      </c>
      <c r="F63" s="114">
        <f t="shared" si="0"/>
        <v>282.16283405842137</v>
      </c>
      <c r="G63" s="111">
        <f t="shared" si="1"/>
        <v>368.17552176320606</v>
      </c>
    </row>
    <row r="64" spans="1:7">
      <c r="A64" s="96">
        <v>45930</v>
      </c>
      <c r="B64" s="100">
        <v>2646.5</v>
      </c>
      <c r="C64" s="99">
        <f>0*100</f>
        <v>0</v>
      </c>
      <c r="D64" s="108">
        <f t="shared" si="2"/>
        <v>-2.8450807635829634E-2</v>
      </c>
      <c r="E64" s="108">
        <f t="shared" si="3"/>
        <v>-2.8450807635829634E-2</v>
      </c>
      <c r="F64" s="114">
        <f t="shared" si="0"/>
        <v>274.13507354464468</v>
      </c>
      <c r="G64" s="111">
        <f t="shared" si="1"/>
        <v>357.7006308172999</v>
      </c>
    </row>
    <row r="65" spans="1:7">
      <c r="A65" s="97">
        <v>45961</v>
      </c>
      <c r="B65" s="101">
        <v>2696</v>
      </c>
      <c r="C65" s="101">
        <f>0*100</f>
        <v>0</v>
      </c>
      <c r="D65" s="109">
        <f t="shared" si="2"/>
        <v>1.8703948611373589E-2</v>
      </c>
      <c r="E65" s="109">
        <f t="shared" si="3"/>
        <v>1.8703948611373589E-2</v>
      </c>
      <c r="F65" s="115">
        <f t="shared" si="0"/>
        <v>279.26248187279884</v>
      </c>
      <c r="G65" s="112">
        <f t="shared" si="1"/>
        <v>364.39104503436261</v>
      </c>
    </row>
    <row r="66" spans="1:7">
      <c r="A66" s="49"/>
      <c r="B66" s="49"/>
    </row>
    <row r="67" spans="1:7">
      <c r="A67" s="49"/>
      <c r="B67" s="49"/>
    </row>
  </sheetData>
  <sortState xmlns:xlrd2="http://schemas.microsoft.com/office/spreadsheetml/2017/richdata2" ref="H1:I1048576">
    <sortCondition ref="H1:H1048576"/>
  </sortState>
  <mergeCells count="2">
    <mergeCell ref="A1:G2"/>
    <mergeCell ref="I31:J3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1DCAD-52D9-4B91-928C-5C73242EC3A8}">
  <dimension ref="A1:W29"/>
  <sheetViews>
    <sheetView workbookViewId="0">
      <selection activeCell="M23" sqref="M23"/>
    </sheetView>
  </sheetViews>
  <sheetFormatPr baseColWidth="10" defaultColWidth="14" defaultRowHeight="15"/>
  <sheetData>
    <row r="1" spans="1:23" s="140" customFormat="1">
      <c r="A1" s="139" t="s">
        <v>59</v>
      </c>
    </row>
    <row r="2" spans="1:23" s="140" customFormat="1"/>
    <row r="3" spans="1:23" s="90" customFormat="1" ht="24">
      <c r="A3" s="150"/>
      <c r="B3" s="151"/>
      <c r="C3" s="151"/>
      <c r="D3" s="151"/>
      <c r="E3" s="151"/>
      <c r="F3" s="151"/>
      <c r="G3" s="151"/>
    </row>
    <row r="4" spans="1:23" ht="15" customHeight="1">
      <c r="A4" s="141"/>
      <c r="B4" s="142"/>
      <c r="C4" s="147" t="s">
        <v>60</v>
      </c>
      <c r="D4" s="147" t="s">
        <v>61</v>
      </c>
      <c r="E4" s="147" t="s">
        <v>62</v>
      </c>
      <c r="F4" s="147" t="s">
        <v>63</v>
      </c>
      <c r="G4" s="147" t="s">
        <v>64</v>
      </c>
    </row>
    <row r="5" spans="1:23">
      <c r="A5" s="143"/>
      <c r="B5" s="144"/>
      <c r="C5" s="148"/>
      <c r="D5" s="148"/>
      <c r="E5" s="148"/>
      <c r="F5" s="148"/>
      <c r="G5" s="148"/>
    </row>
    <row r="6" spans="1:23">
      <c r="A6" s="145"/>
      <c r="B6" s="146"/>
      <c r="C6" s="149"/>
      <c r="D6" s="149"/>
      <c r="E6" s="149"/>
      <c r="F6" s="149"/>
      <c r="G6" s="149"/>
    </row>
    <row r="7" spans="1:23" ht="16">
      <c r="A7" s="131">
        <v>2022</v>
      </c>
      <c r="B7" s="41" t="s">
        <v>65</v>
      </c>
      <c r="C7" s="32">
        <v>84204</v>
      </c>
      <c r="D7" s="22">
        <v>12526</v>
      </c>
      <c r="E7" s="23">
        <v>7116</v>
      </c>
      <c r="F7" s="24">
        <f>((D7/C7)*100)</f>
        <v>14.87577787278514</v>
      </c>
      <c r="G7" s="31">
        <f>((E7/C7)*100)</f>
        <v>8.4509049451332476</v>
      </c>
      <c r="K7" s="7"/>
    </row>
    <row r="8" spans="1:23" ht="16">
      <c r="A8" s="132"/>
      <c r="B8" s="41" t="s">
        <v>66</v>
      </c>
      <c r="C8" s="33">
        <v>100059</v>
      </c>
      <c r="D8" s="10">
        <v>17876</v>
      </c>
      <c r="E8" s="8">
        <v>18040</v>
      </c>
      <c r="F8" s="11">
        <f t="shared" ref="F8:F18" si="0">((D8/C8)*100)</f>
        <v>17.86545937896641</v>
      </c>
      <c r="G8" s="16">
        <f t="shared" ref="G8:G18" si="1">((E8/C8)*100)</f>
        <v>18.029362676021147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6">
      <c r="A9" s="132"/>
      <c r="B9" s="41" t="s">
        <v>67</v>
      </c>
      <c r="C9" s="33">
        <v>95749</v>
      </c>
      <c r="D9" s="10">
        <v>9158</v>
      </c>
      <c r="E9" s="8">
        <v>6743</v>
      </c>
      <c r="F9" s="11">
        <f t="shared" si="0"/>
        <v>9.5645907529060352</v>
      </c>
      <c r="G9" s="16">
        <f t="shared" si="1"/>
        <v>7.0423711996992138</v>
      </c>
      <c r="N9" s="93"/>
    </row>
    <row r="10" spans="1:23" ht="16">
      <c r="A10" s="133"/>
      <c r="B10" s="41" t="s">
        <v>68</v>
      </c>
      <c r="C10" s="34">
        <v>101303</v>
      </c>
      <c r="D10" s="27">
        <v>17593</v>
      </c>
      <c r="E10" s="28">
        <v>10410</v>
      </c>
      <c r="F10" s="29">
        <f t="shared" si="0"/>
        <v>17.366711745950266</v>
      </c>
      <c r="G10" s="30">
        <f t="shared" si="1"/>
        <v>10.276102385911571</v>
      </c>
      <c r="J10" s="1"/>
      <c r="K10" s="1"/>
      <c r="L10" s="1"/>
      <c r="M10" s="1"/>
      <c r="N10" s="94"/>
      <c r="O10" s="1"/>
    </row>
    <row r="11" spans="1:23" ht="16">
      <c r="A11" s="134">
        <v>2023</v>
      </c>
      <c r="B11" s="41" t="s">
        <v>65</v>
      </c>
      <c r="C11" s="25">
        <v>86959</v>
      </c>
      <c r="D11" s="12">
        <v>13456</v>
      </c>
      <c r="E11" s="13">
        <v>8709</v>
      </c>
      <c r="F11" s="14">
        <f t="shared" si="0"/>
        <v>15.473958992168724</v>
      </c>
      <c r="G11" s="15">
        <f t="shared" si="1"/>
        <v>10.015064570659735</v>
      </c>
      <c r="N11" s="93"/>
    </row>
    <row r="12" spans="1:23" ht="16">
      <c r="A12" s="132"/>
      <c r="B12" s="41" t="s">
        <v>66</v>
      </c>
      <c r="C12" s="9">
        <v>74578</v>
      </c>
      <c r="D12" s="10">
        <v>7282</v>
      </c>
      <c r="E12" s="8">
        <v>3134</v>
      </c>
      <c r="F12" s="11">
        <f t="shared" si="0"/>
        <v>9.7642736463836517</v>
      </c>
      <c r="G12" s="16">
        <f t="shared" si="1"/>
        <v>4.2023116736839281</v>
      </c>
    </row>
    <row r="13" spans="1:23" ht="16">
      <c r="A13" s="132"/>
      <c r="B13" s="41" t="s">
        <v>67</v>
      </c>
      <c r="C13" s="9">
        <v>76350</v>
      </c>
      <c r="D13" s="10">
        <v>10956</v>
      </c>
      <c r="E13" s="8">
        <v>7044</v>
      </c>
      <c r="F13" s="11">
        <f t="shared" si="0"/>
        <v>14.349705304518665</v>
      </c>
      <c r="G13" s="16">
        <f t="shared" si="1"/>
        <v>9.2259332023575649</v>
      </c>
    </row>
    <row r="14" spans="1:23" ht="16">
      <c r="A14" s="135"/>
      <c r="B14" s="42" t="s">
        <v>68</v>
      </c>
      <c r="C14" s="26">
        <v>78732</v>
      </c>
      <c r="D14" s="27">
        <v>-1549</v>
      </c>
      <c r="E14" s="28">
        <v>472</v>
      </c>
      <c r="F14" s="29">
        <f t="shared" si="0"/>
        <v>-1.9674338261443887</v>
      </c>
      <c r="G14" s="30">
        <f t="shared" si="1"/>
        <v>0.5995021084184321</v>
      </c>
      <c r="N14" s="93"/>
      <c r="O14" s="92"/>
    </row>
    <row r="15" spans="1:23" ht="16">
      <c r="A15" s="136">
        <v>2024</v>
      </c>
      <c r="B15" s="41" t="s">
        <v>65</v>
      </c>
      <c r="C15" s="25">
        <v>72478</v>
      </c>
      <c r="D15" s="12">
        <v>10211</v>
      </c>
      <c r="E15" s="13">
        <v>7358</v>
      </c>
      <c r="F15" s="14">
        <f t="shared" si="0"/>
        <v>14.088413035679793</v>
      </c>
      <c r="G15" s="15">
        <f t="shared" si="1"/>
        <v>10.15204613813847</v>
      </c>
      <c r="N15" s="93"/>
      <c r="O15" s="92"/>
    </row>
    <row r="16" spans="1:23" ht="16">
      <c r="A16" s="137"/>
      <c r="B16" s="41" t="s">
        <v>66</v>
      </c>
      <c r="C16" s="9">
        <v>74463</v>
      </c>
      <c r="D16" s="10">
        <v>8045</v>
      </c>
      <c r="E16" s="8">
        <v>3517</v>
      </c>
      <c r="F16" s="11">
        <f t="shared" si="0"/>
        <v>10.804023474745847</v>
      </c>
      <c r="G16" s="16">
        <f t="shared" si="1"/>
        <v>4.7231510951747842</v>
      </c>
      <c r="N16" s="93"/>
      <c r="O16" s="92"/>
    </row>
    <row r="17" spans="1:14" ht="16">
      <c r="A17" s="137"/>
      <c r="B17" s="41" t="s">
        <v>67</v>
      </c>
      <c r="C17" s="9">
        <v>71089</v>
      </c>
      <c r="D17" s="10">
        <v>7410</v>
      </c>
      <c r="E17" s="8">
        <v>4291</v>
      </c>
      <c r="F17" s="11">
        <f t="shared" si="0"/>
        <v>10.423553573689318</v>
      </c>
      <c r="G17" s="16">
        <f t="shared" si="1"/>
        <v>6.0360955984751508</v>
      </c>
    </row>
    <row r="18" spans="1:14" ht="16">
      <c r="A18" s="138"/>
      <c r="B18" s="43" t="s">
        <v>68</v>
      </c>
      <c r="C18" s="17">
        <v>66281</v>
      </c>
      <c r="D18" s="18">
        <v>2412</v>
      </c>
      <c r="E18" s="19">
        <v>928</v>
      </c>
      <c r="F18" s="20">
        <f t="shared" si="0"/>
        <v>3.6390519153301852</v>
      </c>
      <c r="G18" s="21">
        <f t="shared" si="1"/>
        <v>1.4000995760474344</v>
      </c>
    </row>
    <row r="19" spans="1:14">
      <c r="A19" s="4"/>
      <c r="N19" s="92"/>
    </row>
    <row r="20" spans="1:14">
      <c r="A20" s="4"/>
      <c r="N20" s="92"/>
    </row>
    <row r="21" spans="1:14" ht="15" customHeight="1">
      <c r="A21" s="4"/>
      <c r="B21" s="128" t="s">
        <v>69</v>
      </c>
      <c r="C21" s="129"/>
      <c r="D21" s="130"/>
      <c r="E21" s="37" t="s">
        <v>70</v>
      </c>
      <c r="F21" s="39">
        <f>_xlfn.STDEV.P(F7:F18)</f>
        <v>5.5396938497224957</v>
      </c>
      <c r="G21" s="40">
        <f>_xlfn.STDEV.P(G7:G18)</f>
        <v>4.4868137572087461</v>
      </c>
      <c r="N21" s="92"/>
    </row>
    <row r="22" spans="1:14" ht="15" customHeight="1">
      <c r="A22" s="4"/>
      <c r="B22" s="36"/>
      <c r="C22" s="36"/>
      <c r="D22" s="36"/>
      <c r="E22" s="4"/>
      <c r="F22" s="35"/>
    </row>
    <row r="23" spans="1:14" ht="16">
      <c r="A23" s="4"/>
      <c r="B23" s="128" t="s">
        <v>71</v>
      </c>
      <c r="C23" s="129"/>
      <c r="D23" s="130"/>
      <c r="E23" s="38" t="s">
        <v>70</v>
      </c>
      <c r="F23" s="39">
        <f>AVERAGE(F7:F18)</f>
        <v>11.354007155581636</v>
      </c>
      <c r="G23" s="40">
        <f>AVERAGE(G7:G18)</f>
        <v>7.5127454308100576</v>
      </c>
    </row>
    <row r="24" spans="1:14">
      <c r="A24" s="4"/>
      <c r="B24" s="36"/>
      <c r="C24" s="36"/>
      <c r="D24" s="36"/>
      <c r="E24" s="38"/>
      <c r="F24" s="35"/>
    </row>
    <row r="25" spans="1:14" ht="15" customHeight="1">
      <c r="B25" s="128" t="s">
        <v>72</v>
      </c>
      <c r="C25" s="129"/>
      <c r="D25" s="130"/>
      <c r="E25" s="38" t="s">
        <v>70</v>
      </c>
      <c r="F25" s="39">
        <f>(F21/F23)*100</f>
        <v>48.790649625398366</v>
      </c>
      <c r="G25" s="40">
        <f>(G21/G23)*100</f>
        <v>59.722691238919801</v>
      </c>
      <c r="J25" s="91"/>
      <c r="N25" s="93"/>
    </row>
    <row r="26" spans="1:14">
      <c r="J26" s="93"/>
    </row>
    <row r="29" spans="1:14">
      <c r="K29" s="93"/>
    </row>
  </sheetData>
  <sortState xmlns:xlrd2="http://schemas.microsoft.com/office/spreadsheetml/2017/richdata2" ref="L8:W8">
    <sortCondition ref="L8"/>
  </sortState>
  <mergeCells count="14">
    <mergeCell ref="A1:XFD2"/>
    <mergeCell ref="A4:B6"/>
    <mergeCell ref="C4:C6"/>
    <mergeCell ref="D4:D6"/>
    <mergeCell ref="E4:E6"/>
    <mergeCell ref="F4:F6"/>
    <mergeCell ref="G4:G6"/>
    <mergeCell ref="A3:G3"/>
    <mergeCell ref="B21:D21"/>
    <mergeCell ref="B23:D23"/>
    <mergeCell ref="B25:D25"/>
    <mergeCell ref="A7:A10"/>
    <mergeCell ref="A11:A14"/>
    <mergeCell ref="A15:A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8"/>
  <sheetViews>
    <sheetView workbookViewId="0">
      <selection activeCell="D27" sqref="D27"/>
    </sheetView>
  </sheetViews>
  <sheetFormatPr baseColWidth="10" defaultColWidth="8.83203125" defaultRowHeight="15"/>
  <cols>
    <col min="1" max="1" width="74" customWidth="1"/>
    <col min="2" max="2" width="18.1640625" customWidth="1"/>
    <col min="3" max="5" width="15.5" customWidth="1"/>
    <col min="6" max="6" width="16.5" customWidth="1"/>
    <col min="7" max="7" width="20.1640625" customWidth="1"/>
    <col min="8" max="8" width="16" customWidth="1"/>
    <col min="9" max="9" width="16.6640625" customWidth="1"/>
    <col min="10" max="10" width="16.83203125" customWidth="1"/>
    <col min="11" max="11" width="15.6640625" customWidth="1"/>
    <col min="12" max="12" width="16.5" customWidth="1"/>
    <col min="13" max="13" width="16.1640625" customWidth="1"/>
    <col min="14" max="14" width="17.5" customWidth="1"/>
  </cols>
  <sheetData>
    <row r="1" spans="1:14">
      <c r="A1" s="44" t="s">
        <v>73</v>
      </c>
      <c r="B1" s="44" t="s">
        <v>74</v>
      </c>
      <c r="C1" s="44" t="s">
        <v>75</v>
      </c>
      <c r="D1" s="44" t="s">
        <v>76</v>
      </c>
      <c r="E1" s="44" t="s">
        <v>77</v>
      </c>
      <c r="F1" s="44" t="s">
        <v>78</v>
      </c>
      <c r="G1" s="44" t="s">
        <v>79</v>
      </c>
      <c r="H1" s="44" t="s">
        <v>80</v>
      </c>
      <c r="I1" s="44" t="s">
        <v>81</v>
      </c>
      <c r="J1" s="44" t="s">
        <v>82</v>
      </c>
      <c r="K1" s="44" t="s">
        <v>83</v>
      </c>
      <c r="L1" s="44" t="s">
        <v>84</v>
      </c>
      <c r="M1" s="44" t="s">
        <v>85</v>
      </c>
      <c r="N1" s="44" t="s">
        <v>86</v>
      </c>
    </row>
    <row r="2" spans="1:14">
      <c r="A2" s="2" t="s">
        <v>87</v>
      </c>
      <c r="B2" s="5">
        <v>16223000000</v>
      </c>
      <c r="C2" s="5">
        <v>21434000000</v>
      </c>
      <c r="D2" s="5">
        <v>13031000000</v>
      </c>
      <c r="E2" s="5">
        <v>22136000000</v>
      </c>
      <c r="F2" s="5">
        <v>17164000000</v>
      </c>
      <c r="G2" s="5">
        <v>11337000000</v>
      </c>
      <c r="H2" s="5">
        <v>15106000000</v>
      </c>
      <c r="I2" s="5">
        <v>3010000000</v>
      </c>
      <c r="J2" s="5">
        <v>14148000000</v>
      </c>
      <c r="K2" s="5">
        <v>11898000000</v>
      </c>
      <c r="L2" s="5">
        <v>11148000000</v>
      </c>
      <c r="M2" s="5">
        <v>6834000000</v>
      </c>
      <c r="N2" s="5">
        <v>40104000000</v>
      </c>
    </row>
    <row r="3" spans="1:14">
      <c r="A3" s="2" t="s">
        <v>88</v>
      </c>
      <c r="B3" s="5">
        <v>84204000000</v>
      </c>
      <c r="C3" s="5">
        <v>100059000000</v>
      </c>
      <c r="D3" s="5">
        <v>95749000000</v>
      </c>
      <c r="E3" s="5">
        <v>101303000000</v>
      </c>
      <c r="F3" s="5">
        <v>86959000000</v>
      </c>
      <c r="G3" s="5">
        <v>74578000000</v>
      </c>
      <c r="H3" s="5">
        <v>76350000000</v>
      </c>
      <c r="I3" s="5">
        <v>78732000000</v>
      </c>
      <c r="J3" s="5">
        <v>72478000000</v>
      </c>
      <c r="K3" s="5">
        <v>74463000000</v>
      </c>
      <c r="L3" s="5">
        <v>71089000000</v>
      </c>
      <c r="M3" s="5">
        <v>66281000000</v>
      </c>
      <c r="N3" s="5">
        <v>272010000000</v>
      </c>
    </row>
    <row r="4" spans="1:14">
      <c r="A4" s="2" t="s">
        <v>89</v>
      </c>
      <c r="B4" s="5">
        <v>84204000000</v>
      </c>
      <c r="C4" s="5">
        <v>100059000000</v>
      </c>
      <c r="D4" s="5">
        <v>95749000000</v>
      </c>
      <c r="E4" s="5">
        <v>101303000000</v>
      </c>
      <c r="F4" s="5">
        <v>86959000000</v>
      </c>
      <c r="G4" s="5">
        <v>74578000000</v>
      </c>
      <c r="H4" s="5">
        <v>76350000000</v>
      </c>
      <c r="I4" s="5">
        <v>78732000000</v>
      </c>
      <c r="J4" s="5">
        <v>72478000000</v>
      </c>
      <c r="K4" s="5">
        <v>74463000000</v>
      </c>
      <c r="L4" s="5">
        <v>71089000000</v>
      </c>
      <c r="M4" s="5">
        <v>56316000000</v>
      </c>
      <c r="N4" s="5">
        <v>262045000000</v>
      </c>
    </row>
    <row r="5" spans="1:14">
      <c r="A5" s="2" t="s">
        <v>90</v>
      </c>
      <c r="B5" s="5">
        <v>-67981000000</v>
      </c>
      <c r="C5" s="5">
        <v>-78625000000</v>
      </c>
      <c r="D5" s="5">
        <v>-82718000000</v>
      </c>
      <c r="E5" s="5">
        <v>-79167000000</v>
      </c>
      <c r="F5" s="5">
        <v>-69795000000</v>
      </c>
      <c r="G5" s="5">
        <v>-63241000000</v>
      </c>
      <c r="H5" s="5">
        <v>-61244000000</v>
      </c>
      <c r="I5" s="5">
        <v>-75722000000</v>
      </c>
      <c r="J5" s="5">
        <v>-58330000000</v>
      </c>
      <c r="K5" s="5">
        <v>-62565000000</v>
      </c>
      <c r="L5" s="5">
        <v>-59941000000</v>
      </c>
      <c r="M5" s="5">
        <v>-59447000000</v>
      </c>
      <c r="N5" s="5">
        <v>-231906000000</v>
      </c>
    </row>
    <row r="6" spans="1:14">
      <c r="A6" s="2" t="s">
        <v>91</v>
      </c>
      <c r="B6" s="5">
        <v>-61686000000</v>
      </c>
      <c r="C6" s="5">
        <v>-73017000000</v>
      </c>
      <c r="D6" s="5">
        <v>-76594000000</v>
      </c>
      <c r="E6" s="5">
        <v>-72709000000</v>
      </c>
      <c r="F6" s="5">
        <v>-63510000000</v>
      </c>
      <c r="G6" s="5">
        <v>-57533000000</v>
      </c>
      <c r="H6" s="5">
        <v>-55528000000</v>
      </c>
      <c r="I6" s="5">
        <v>-61552000000</v>
      </c>
      <c r="J6" s="5">
        <v>-52097000000</v>
      </c>
      <c r="K6" s="5">
        <v>-55010000000</v>
      </c>
      <c r="L6" s="5">
        <v>-54363000000</v>
      </c>
      <c r="M6" s="5">
        <v>-49449000000</v>
      </c>
      <c r="N6" s="5">
        <v>-204219000000</v>
      </c>
    </row>
    <row r="7" spans="1:14">
      <c r="A7" s="2" t="s">
        <v>92</v>
      </c>
      <c r="B7" s="5">
        <v>-6295000000</v>
      </c>
      <c r="C7" s="5">
        <v>-5608000000</v>
      </c>
      <c r="D7" s="5">
        <v>-6124000000</v>
      </c>
      <c r="E7" s="5">
        <v>-6458000000</v>
      </c>
      <c r="F7" s="5">
        <v>-6285000000</v>
      </c>
      <c r="G7" s="5">
        <v>-5708000000</v>
      </c>
      <c r="H7" s="5">
        <v>-5716000000</v>
      </c>
      <c r="I7" s="5">
        <v>-14170000000</v>
      </c>
      <c r="J7" s="5">
        <v>-5654000000</v>
      </c>
      <c r="K7" s="5">
        <v>-7555000000</v>
      </c>
      <c r="L7" s="5">
        <v>-5578000000</v>
      </c>
      <c r="M7" s="5">
        <v>-9998000000</v>
      </c>
      <c r="N7" s="5">
        <v>-27687000000</v>
      </c>
    </row>
    <row r="8" spans="1:14">
      <c r="A8" s="2" t="s">
        <v>93</v>
      </c>
      <c r="B8" s="2" t="s">
        <v>94</v>
      </c>
      <c r="C8" s="2" t="s">
        <v>94</v>
      </c>
      <c r="D8" s="2" t="s">
        <v>94</v>
      </c>
      <c r="E8" s="2" t="s">
        <v>94</v>
      </c>
      <c r="F8" s="2" t="s">
        <v>94</v>
      </c>
      <c r="G8" s="2" t="s">
        <v>94</v>
      </c>
      <c r="H8" s="2" t="s">
        <v>94</v>
      </c>
      <c r="I8" s="2" t="s">
        <v>94</v>
      </c>
      <c r="J8" s="5">
        <v>-579000000</v>
      </c>
      <c r="K8" s="2" t="s">
        <v>94</v>
      </c>
      <c r="L8" s="2" t="s">
        <v>94</v>
      </c>
      <c r="M8" s="2" t="s">
        <v>94</v>
      </c>
      <c r="N8" s="2" t="s">
        <v>94</v>
      </c>
    </row>
    <row r="9" spans="1:14">
      <c r="A9" s="2" t="s">
        <v>95</v>
      </c>
      <c r="B9" s="5">
        <v>-3697000000</v>
      </c>
      <c r="C9" s="5">
        <v>-3558000000</v>
      </c>
      <c r="D9" s="5">
        <v>-3873000000</v>
      </c>
      <c r="E9" s="5">
        <v>-4543000000</v>
      </c>
      <c r="F9" s="5">
        <v>-3708000000</v>
      </c>
      <c r="G9" s="5">
        <v>-4055000000</v>
      </c>
      <c r="H9" s="5">
        <v>-4150000000</v>
      </c>
      <c r="I9" s="5">
        <v>-4559000000</v>
      </c>
      <c r="J9" s="5">
        <v>-3937000000</v>
      </c>
      <c r="K9" s="5">
        <v>-3853000000</v>
      </c>
      <c r="L9" s="5">
        <v>-3738000000</v>
      </c>
      <c r="M9" s="5">
        <v>-4422000000</v>
      </c>
      <c r="N9" s="5">
        <v>-15110000000</v>
      </c>
    </row>
    <row r="10" spans="1:14">
      <c r="A10" s="2" t="s">
        <v>96</v>
      </c>
      <c r="B10" s="5">
        <v>-3239000000</v>
      </c>
      <c r="C10" s="5">
        <v>-2924000000</v>
      </c>
      <c r="D10" s="5">
        <v>-3229000000</v>
      </c>
      <c r="E10" s="5">
        <v>-3491000000</v>
      </c>
      <c r="F10" s="5">
        <v>-3051000000</v>
      </c>
      <c r="G10" s="5">
        <v>-3314000000</v>
      </c>
      <c r="H10" s="5">
        <v>-3447000000</v>
      </c>
      <c r="I10" s="5">
        <v>-3622000000</v>
      </c>
      <c r="J10" s="5">
        <v>-2975000000</v>
      </c>
      <c r="K10" s="5">
        <v>-3094000000</v>
      </c>
      <c r="L10" s="5">
        <v>-3139000000</v>
      </c>
      <c r="M10" s="5">
        <v>-3231000000</v>
      </c>
      <c r="N10" s="5">
        <v>-12287000000</v>
      </c>
    </row>
    <row r="11" spans="1:14">
      <c r="A11" s="2" t="s">
        <v>97</v>
      </c>
      <c r="B11" s="5">
        <v>-269000000</v>
      </c>
      <c r="C11" s="5">
        <v>-370000000</v>
      </c>
      <c r="D11" s="5">
        <v>-424000000</v>
      </c>
      <c r="E11" s="5">
        <v>-649000000</v>
      </c>
      <c r="F11" s="5">
        <v>-404000000</v>
      </c>
      <c r="G11" s="5">
        <v>-444000000</v>
      </c>
      <c r="H11" s="5">
        <v>-436000000</v>
      </c>
      <c r="I11" s="5">
        <v>-467000000</v>
      </c>
      <c r="J11" s="5">
        <v>-750000000</v>
      </c>
      <c r="K11" s="5">
        <v>-496000000</v>
      </c>
      <c r="L11" s="5">
        <v>-305000000</v>
      </c>
      <c r="M11" s="5">
        <v>-860000000</v>
      </c>
      <c r="N11" s="5">
        <v>-1734000000</v>
      </c>
    </row>
    <row r="12" spans="1:14">
      <c r="A12" s="2" t="s">
        <v>98</v>
      </c>
      <c r="B12" s="5">
        <v>-189000000</v>
      </c>
      <c r="C12" s="5">
        <v>-264000000</v>
      </c>
      <c r="D12" s="5">
        <v>-220000000</v>
      </c>
      <c r="E12" s="5">
        <v>-403000000</v>
      </c>
      <c r="F12" s="5">
        <v>-253000000</v>
      </c>
      <c r="G12" s="5">
        <v>-297000000</v>
      </c>
      <c r="H12" s="5">
        <v>-267000000</v>
      </c>
      <c r="I12" s="5">
        <v>-470000000</v>
      </c>
      <c r="J12" s="5">
        <v>-212000000</v>
      </c>
      <c r="K12" s="5">
        <v>-263000000</v>
      </c>
      <c r="L12" s="5">
        <v>-294000000</v>
      </c>
      <c r="M12" s="5">
        <v>-331000000</v>
      </c>
      <c r="N12" s="5">
        <v>-1089000000</v>
      </c>
    </row>
    <row r="13" spans="1:14">
      <c r="A13" s="2" t="s">
        <v>99</v>
      </c>
      <c r="B13" s="6">
        <v>12526000000</v>
      </c>
      <c r="C13" s="5">
        <v>17876000000</v>
      </c>
      <c r="D13" s="5">
        <v>9158000000</v>
      </c>
      <c r="E13" s="5">
        <v>17593000000</v>
      </c>
      <c r="F13" s="5">
        <v>13456000000</v>
      </c>
      <c r="G13" s="5">
        <v>7282000000</v>
      </c>
      <c r="H13" s="5">
        <v>10956000000</v>
      </c>
      <c r="I13" s="5">
        <v>-1549000000</v>
      </c>
      <c r="J13" s="5">
        <v>10211000000</v>
      </c>
      <c r="K13" s="5">
        <v>8045000000</v>
      </c>
      <c r="L13" s="5">
        <v>7410000000</v>
      </c>
      <c r="M13" s="5">
        <v>2412000000</v>
      </c>
      <c r="N13" s="5">
        <v>24994000000</v>
      </c>
    </row>
    <row r="14" spans="1:14">
      <c r="A14" s="2" t="s">
        <v>100</v>
      </c>
      <c r="B14" s="5">
        <v>-1751000000</v>
      </c>
      <c r="C14" s="5">
        <v>8285000000</v>
      </c>
      <c r="D14" s="5">
        <v>2276000000</v>
      </c>
      <c r="E14" s="5">
        <v>-1150000000</v>
      </c>
      <c r="F14" s="5">
        <v>896000000</v>
      </c>
      <c r="G14" s="5">
        <v>-1933000000</v>
      </c>
      <c r="H14" s="5">
        <v>333000000</v>
      </c>
      <c r="I14" s="5">
        <v>3182000000</v>
      </c>
      <c r="J14" s="5">
        <v>832000000</v>
      </c>
      <c r="K14" s="5">
        <v>-643000000</v>
      </c>
      <c r="L14" s="5">
        <v>-140000000</v>
      </c>
      <c r="M14" s="5">
        <v>1789000000</v>
      </c>
      <c r="N14" s="5">
        <v>1411000000</v>
      </c>
    </row>
    <row r="15" spans="1:14">
      <c r="A15" s="2" t="s">
        <v>101</v>
      </c>
      <c r="B15" s="5">
        <v>-1657000000</v>
      </c>
      <c r="C15" s="5">
        <v>-400000000</v>
      </c>
      <c r="D15" s="5">
        <v>-319000000</v>
      </c>
      <c r="E15" s="5">
        <v>-478000000</v>
      </c>
      <c r="F15" s="5">
        <v>-494000000</v>
      </c>
      <c r="G15" s="5">
        <v>-499000000</v>
      </c>
      <c r="H15" s="5">
        <v>-318000000</v>
      </c>
      <c r="I15" s="5">
        <v>-745000000</v>
      </c>
      <c r="J15" s="5">
        <v>-357000000</v>
      </c>
      <c r="K15" s="5">
        <v>-545000000</v>
      </c>
      <c r="L15" s="5">
        <v>-396000000</v>
      </c>
      <c r="M15" s="5">
        <v>-1100000000</v>
      </c>
      <c r="N15" s="5">
        <v>-2523000000</v>
      </c>
    </row>
    <row r="16" spans="1:14">
      <c r="A16" s="2" t="s">
        <v>102</v>
      </c>
      <c r="B16" s="5">
        <v>-1657000000</v>
      </c>
      <c r="C16" s="5">
        <v>-400000000</v>
      </c>
      <c r="D16" s="5">
        <v>-319000000</v>
      </c>
      <c r="E16" s="5">
        <v>-478000000</v>
      </c>
      <c r="F16" s="5">
        <v>-494000000</v>
      </c>
      <c r="G16" s="5">
        <v>-499000000</v>
      </c>
      <c r="H16" s="5">
        <v>-318000000</v>
      </c>
      <c r="I16" s="5">
        <v>-745000000</v>
      </c>
      <c r="J16" s="5">
        <v>-357000000</v>
      </c>
      <c r="K16" s="5">
        <v>-545000000</v>
      </c>
      <c r="L16" s="5">
        <v>-396000000</v>
      </c>
      <c r="M16" s="5">
        <v>-1100000000</v>
      </c>
      <c r="N16" s="5">
        <v>-2523000000</v>
      </c>
    </row>
    <row r="17" spans="1:14">
      <c r="A17" s="2" t="s">
        <v>103</v>
      </c>
      <c r="B17" s="5">
        <v>-1768000000</v>
      </c>
      <c r="C17" s="5">
        <v>-695000000</v>
      </c>
      <c r="D17" s="5">
        <v>-734000000</v>
      </c>
      <c r="E17" s="5">
        <v>-923000000</v>
      </c>
      <c r="F17" s="5">
        <v>-1165000000</v>
      </c>
      <c r="G17" s="5">
        <v>-1211000000</v>
      </c>
      <c r="H17" s="5">
        <v>-1131000000</v>
      </c>
      <c r="I17" s="5">
        <v>-1121000000</v>
      </c>
      <c r="J17" s="5">
        <v>-1164000000</v>
      </c>
      <c r="K17" s="5">
        <v>-1235000000</v>
      </c>
      <c r="L17" s="5">
        <v>-1174000000</v>
      </c>
      <c r="M17" s="5">
        <v>-1285000000</v>
      </c>
      <c r="N17" s="5">
        <v>-4653000000</v>
      </c>
    </row>
    <row r="18" spans="1:14">
      <c r="A18" s="2" t="s">
        <v>104</v>
      </c>
      <c r="B18" s="5">
        <v>111000000</v>
      </c>
      <c r="C18" s="5">
        <v>295000000</v>
      </c>
      <c r="D18" s="5">
        <v>415000000</v>
      </c>
      <c r="E18" s="5">
        <v>445000000</v>
      </c>
      <c r="F18" s="5">
        <v>671000000</v>
      </c>
      <c r="G18" s="5">
        <v>712000000</v>
      </c>
      <c r="H18" s="5">
        <v>813000000</v>
      </c>
      <c r="I18" s="5">
        <v>376000000</v>
      </c>
      <c r="J18" s="5">
        <v>807000000</v>
      </c>
      <c r="K18" s="5">
        <v>690000000</v>
      </c>
      <c r="L18" s="5">
        <v>778000000</v>
      </c>
      <c r="M18" s="5">
        <v>185000000</v>
      </c>
      <c r="N18" s="5">
        <v>2130000000</v>
      </c>
    </row>
    <row r="19" spans="1:14">
      <c r="A19" s="2" t="s">
        <v>105</v>
      </c>
      <c r="B19" s="5">
        <v>-287000000</v>
      </c>
      <c r="C19" s="5">
        <v>2395000000</v>
      </c>
      <c r="D19" s="5">
        <v>2502000000</v>
      </c>
      <c r="E19" s="5">
        <v>-693000000</v>
      </c>
      <c r="F19" s="5">
        <v>1345000000</v>
      </c>
      <c r="G19" s="5">
        <v>665000000</v>
      </c>
      <c r="H19" s="5">
        <v>922000000</v>
      </c>
      <c r="I19" s="5">
        <v>338000000</v>
      </c>
      <c r="J19" s="5">
        <v>1407000000</v>
      </c>
      <c r="K19" s="5">
        <v>-241000000</v>
      </c>
      <c r="L19" s="5">
        <v>748000000</v>
      </c>
      <c r="M19" s="5">
        <v>206000000</v>
      </c>
      <c r="N19" s="5">
        <v>1742000000</v>
      </c>
    </row>
    <row r="20" spans="1:14">
      <c r="A20" s="2" t="s">
        <v>106</v>
      </c>
      <c r="B20" s="5">
        <v>1000000</v>
      </c>
      <c r="C20" s="5">
        <v>198000000</v>
      </c>
      <c r="D20" s="5">
        <v>2000000</v>
      </c>
      <c r="E20" s="5">
        <v>14000000</v>
      </c>
      <c r="F20" s="5">
        <v>0</v>
      </c>
      <c r="G20" s="5">
        <v>29000000</v>
      </c>
      <c r="H20" s="5">
        <v>7000000</v>
      </c>
      <c r="I20" s="5">
        <v>13000000</v>
      </c>
      <c r="J20" s="5">
        <v>23000000</v>
      </c>
      <c r="K20" s="5">
        <v>30000000</v>
      </c>
      <c r="L20" s="5">
        <v>4000000</v>
      </c>
      <c r="M20" s="5">
        <v>25000000</v>
      </c>
      <c r="N20" s="5">
        <v>74000000</v>
      </c>
    </row>
    <row r="21" spans="1:14">
      <c r="A21" s="2" t="s">
        <v>107</v>
      </c>
      <c r="B21" s="5">
        <v>-303000000</v>
      </c>
      <c r="C21" s="5">
        <v>2031000000</v>
      </c>
      <c r="D21" s="5">
        <v>2512000000</v>
      </c>
      <c r="E21" s="5">
        <v>-268000000</v>
      </c>
      <c r="F21" s="5">
        <v>1581000000</v>
      </c>
      <c r="G21" s="5">
        <v>629000000</v>
      </c>
      <c r="H21" s="5">
        <v>747000000</v>
      </c>
      <c r="I21" s="5">
        <v>768000000</v>
      </c>
      <c r="J21" s="5">
        <v>1318000000</v>
      </c>
      <c r="K21" s="5">
        <v>898000000</v>
      </c>
      <c r="L21" s="5">
        <v>933000000</v>
      </c>
      <c r="M21" s="5">
        <v>-157000000</v>
      </c>
      <c r="N21" s="5">
        <v>2103000000</v>
      </c>
    </row>
    <row r="22" spans="1:14">
      <c r="A22" s="2" t="s">
        <v>108</v>
      </c>
      <c r="B22" s="5">
        <v>15000000</v>
      </c>
      <c r="C22" s="5">
        <v>166000000</v>
      </c>
      <c r="D22" s="5">
        <v>-12000000</v>
      </c>
      <c r="E22" s="5">
        <v>-510000000</v>
      </c>
      <c r="F22" s="5">
        <v>-236000000</v>
      </c>
      <c r="G22" s="5">
        <v>7000000</v>
      </c>
      <c r="H22" s="5">
        <v>168000000</v>
      </c>
      <c r="I22" s="5">
        <v>-398000000</v>
      </c>
      <c r="J22" s="5">
        <v>66000000</v>
      </c>
      <c r="K22" s="5">
        <v>-1169000000</v>
      </c>
      <c r="L22" s="5">
        <v>-189000000</v>
      </c>
      <c r="M22" s="5">
        <v>267000000</v>
      </c>
      <c r="N22" s="5">
        <v>-506000000</v>
      </c>
    </row>
    <row r="23" spans="1:14">
      <c r="A23" s="2" t="s">
        <v>109</v>
      </c>
      <c r="B23" s="5">
        <v>193000000</v>
      </c>
      <c r="C23" s="5">
        <v>6290000000</v>
      </c>
      <c r="D23" s="5">
        <v>93000000</v>
      </c>
      <c r="E23" s="5">
        <v>21000000</v>
      </c>
      <c r="F23" s="5">
        <v>45000000</v>
      </c>
      <c r="G23" s="5">
        <v>-2099000000</v>
      </c>
      <c r="H23" s="5">
        <v>-271000000</v>
      </c>
      <c r="I23" s="5">
        <v>3171000000</v>
      </c>
      <c r="J23" s="5">
        <v>-218000000</v>
      </c>
      <c r="K23" s="5">
        <v>143000000</v>
      </c>
      <c r="L23" s="5">
        <v>-492000000</v>
      </c>
      <c r="M23" s="5">
        <v>2190000000</v>
      </c>
      <c r="N23" s="5">
        <v>1699000000</v>
      </c>
    </row>
    <row r="24" spans="1:14">
      <c r="A24" s="2" t="s">
        <v>110</v>
      </c>
      <c r="B24" s="5">
        <v>193000000</v>
      </c>
      <c r="C24" s="5">
        <v>334000000</v>
      </c>
      <c r="D24" s="5">
        <v>93000000</v>
      </c>
      <c r="E24" s="5">
        <v>21000000</v>
      </c>
      <c r="F24" s="5">
        <v>45000000</v>
      </c>
      <c r="G24" s="5">
        <v>65000000</v>
      </c>
      <c r="H24" s="5">
        <v>-75000000</v>
      </c>
      <c r="I24" s="5">
        <v>222000000</v>
      </c>
      <c r="J24" s="5">
        <v>10000000</v>
      </c>
      <c r="K24" s="5">
        <v>143000000</v>
      </c>
      <c r="L24" s="5">
        <v>-154000000</v>
      </c>
      <c r="M24" s="5">
        <v>-288000000</v>
      </c>
      <c r="N24" s="5">
        <v>-441000000</v>
      </c>
    </row>
    <row r="25" spans="1:14">
      <c r="A25" s="2" t="s">
        <v>111</v>
      </c>
      <c r="B25" s="2" t="s">
        <v>94</v>
      </c>
      <c r="C25" s="5">
        <v>5956000000</v>
      </c>
      <c r="D25" s="2" t="s">
        <v>94</v>
      </c>
      <c r="E25" s="2" t="s">
        <v>94</v>
      </c>
      <c r="F25" s="2" t="s">
        <v>94</v>
      </c>
      <c r="G25" s="5">
        <v>-2164000000</v>
      </c>
      <c r="H25" s="5">
        <v>-196000000</v>
      </c>
      <c r="I25" s="2" t="s">
        <v>94</v>
      </c>
      <c r="J25" s="5">
        <v>-228000000</v>
      </c>
      <c r="K25" s="2" t="s">
        <v>94</v>
      </c>
      <c r="L25" s="5">
        <v>-338000000</v>
      </c>
      <c r="M25" s="2" t="s">
        <v>94</v>
      </c>
      <c r="N25" s="5">
        <v>-338000000</v>
      </c>
    </row>
    <row r="26" spans="1:14">
      <c r="A26" s="2" t="s">
        <v>112</v>
      </c>
      <c r="B26" s="5">
        <v>10776000000</v>
      </c>
      <c r="C26" s="5">
        <v>26160000000</v>
      </c>
      <c r="D26" s="5">
        <v>11435000000</v>
      </c>
      <c r="E26" s="5">
        <v>16444000000</v>
      </c>
      <c r="F26" s="5">
        <v>14354000000</v>
      </c>
      <c r="G26" s="5">
        <v>5348000000</v>
      </c>
      <c r="H26" s="5">
        <v>11291000000</v>
      </c>
      <c r="I26" s="5">
        <v>1634000000</v>
      </c>
      <c r="J26" s="5">
        <v>11044000000</v>
      </c>
      <c r="K26" s="5">
        <v>7404000000</v>
      </c>
      <c r="L26" s="5">
        <v>7270000000</v>
      </c>
      <c r="M26" s="5">
        <v>4205000000</v>
      </c>
      <c r="N26" s="5">
        <v>26409000000</v>
      </c>
    </row>
    <row r="27" spans="1:14">
      <c r="A27" s="2" t="s">
        <v>113</v>
      </c>
      <c r="B27" s="5">
        <v>-3457000000</v>
      </c>
      <c r="C27" s="5">
        <v>-7922000000</v>
      </c>
      <c r="D27" s="5">
        <v>-4587000000</v>
      </c>
      <c r="E27" s="5">
        <v>-5975000000</v>
      </c>
      <c r="F27" s="5">
        <v>-5582000000</v>
      </c>
      <c r="G27" s="5">
        <v>-2195000000</v>
      </c>
      <c r="H27" s="5">
        <v>-4115000000</v>
      </c>
      <c r="I27" s="5">
        <v>-1100000000</v>
      </c>
      <c r="J27" s="5">
        <v>-3604000000</v>
      </c>
      <c r="K27" s="5">
        <v>-3754000000</v>
      </c>
      <c r="L27" s="5">
        <v>-2879000000</v>
      </c>
      <c r="M27" s="5">
        <v>-3164000000</v>
      </c>
      <c r="N27" s="5">
        <v>-12458000000</v>
      </c>
    </row>
    <row r="28" spans="1:14">
      <c r="A28" s="2" t="s">
        <v>114</v>
      </c>
      <c r="B28" s="2" t="s">
        <v>94</v>
      </c>
      <c r="C28" s="2" t="s">
        <v>94</v>
      </c>
      <c r="D28" s="2" t="s">
        <v>94</v>
      </c>
      <c r="E28" s="5">
        <v>-15436000000</v>
      </c>
      <c r="F28" s="2" t="s">
        <v>94</v>
      </c>
      <c r="G28" s="2" t="s">
        <v>94</v>
      </c>
      <c r="H28" s="2" t="s">
        <v>94</v>
      </c>
      <c r="I28" s="47">
        <v>-12644000000</v>
      </c>
      <c r="J28" s="3" t="s">
        <v>94</v>
      </c>
      <c r="K28" s="3" t="s">
        <v>94</v>
      </c>
      <c r="L28" s="3" t="s">
        <v>94</v>
      </c>
      <c r="M28" s="47">
        <v>-13706000000</v>
      </c>
      <c r="N28" s="47">
        <v>-13706000000</v>
      </c>
    </row>
    <row r="29" spans="1:14">
      <c r="A29" s="2" t="s">
        <v>115</v>
      </c>
      <c r="B29" s="2" t="s">
        <v>94</v>
      </c>
      <c r="C29" s="2" t="s">
        <v>94</v>
      </c>
      <c r="D29" s="2" t="s">
        <v>94</v>
      </c>
      <c r="E29" s="5">
        <v>-6505000000</v>
      </c>
      <c r="F29" s="2" t="s">
        <v>94</v>
      </c>
      <c r="G29" s="2" t="s">
        <v>94</v>
      </c>
      <c r="H29" s="45" t="s">
        <v>94</v>
      </c>
      <c r="I29" s="5">
        <v>-347000000</v>
      </c>
      <c r="J29" s="2" t="s">
        <v>94</v>
      </c>
      <c r="K29" s="2" t="s">
        <v>94</v>
      </c>
      <c r="L29" s="2" t="s">
        <v>94</v>
      </c>
      <c r="M29" s="5">
        <v>305000000</v>
      </c>
      <c r="N29" s="5">
        <v>305000000</v>
      </c>
    </row>
    <row r="30" spans="1:14">
      <c r="A30" s="2" t="s">
        <v>116</v>
      </c>
      <c r="B30" s="5">
        <v>7319000000</v>
      </c>
      <c r="C30" s="5">
        <v>18238000000</v>
      </c>
      <c r="D30" s="5">
        <v>6848000000</v>
      </c>
      <c r="E30" s="5">
        <v>10469000000</v>
      </c>
      <c r="F30" s="5">
        <v>8772000000</v>
      </c>
      <c r="G30" s="5">
        <v>3154000000</v>
      </c>
      <c r="H30" s="46">
        <v>7176000000</v>
      </c>
      <c r="I30" s="5">
        <v>534000000</v>
      </c>
      <c r="J30" s="5">
        <v>7439000000</v>
      </c>
      <c r="K30" s="5">
        <v>3650000000</v>
      </c>
      <c r="L30" s="5">
        <v>4391000000</v>
      </c>
      <c r="M30" s="5">
        <v>1041000000</v>
      </c>
      <c r="N30" s="5">
        <v>13951000000</v>
      </c>
    </row>
    <row r="31" spans="1:14">
      <c r="A31" s="2" t="s">
        <v>117</v>
      </c>
      <c r="B31" s="5">
        <v>7319000000</v>
      </c>
      <c r="C31" s="5">
        <v>18238000000</v>
      </c>
      <c r="D31" s="5">
        <v>6848000000</v>
      </c>
      <c r="E31" s="5">
        <v>10469000000</v>
      </c>
      <c r="F31" s="5">
        <v>8772000000</v>
      </c>
      <c r="G31" s="5">
        <v>3154000000</v>
      </c>
      <c r="H31" s="46">
        <v>7176000000</v>
      </c>
      <c r="I31" s="5">
        <v>534000000</v>
      </c>
      <c r="J31" s="5">
        <v>7439000000</v>
      </c>
      <c r="K31" s="5">
        <v>3650000000</v>
      </c>
      <c r="L31" s="5">
        <v>4391000000</v>
      </c>
      <c r="M31" s="5">
        <v>1041000000</v>
      </c>
      <c r="N31" s="5">
        <v>13951000000</v>
      </c>
    </row>
    <row r="32" spans="1:14">
      <c r="A32" s="2" t="s">
        <v>118</v>
      </c>
      <c r="B32" s="5">
        <v>-203000000</v>
      </c>
      <c r="C32" s="5">
        <v>-198000000</v>
      </c>
      <c r="D32" s="5">
        <v>-104000000</v>
      </c>
      <c r="E32" s="5">
        <v>-60000000</v>
      </c>
      <c r="F32" s="5">
        <v>-64000000</v>
      </c>
      <c r="G32" s="5">
        <v>-20000000</v>
      </c>
      <c r="H32" s="46">
        <v>-132000000</v>
      </c>
      <c r="I32" s="5">
        <v>-62000000</v>
      </c>
      <c r="J32" s="5">
        <v>-82000000</v>
      </c>
      <c r="K32" s="5">
        <v>-133000000</v>
      </c>
      <c r="L32" s="5">
        <v>-100000000</v>
      </c>
      <c r="M32" s="5">
        <v>-113000000</v>
      </c>
      <c r="N32" s="5">
        <v>-351000000</v>
      </c>
    </row>
    <row r="33" spans="1:14">
      <c r="A33" s="2" t="s">
        <v>119</v>
      </c>
      <c r="B33" s="5">
        <v>7116000000</v>
      </c>
      <c r="C33" s="5">
        <v>18040000000</v>
      </c>
      <c r="D33" s="5">
        <v>6743000000</v>
      </c>
      <c r="E33" s="5">
        <v>10410000000</v>
      </c>
      <c r="F33" s="5">
        <v>8709000000</v>
      </c>
      <c r="G33" s="5">
        <v>3134000000</v>
      </c>
      <c r="H33" s="46">
        <v>7044000000</v>
      </c>
      <c r="I33" s="5">
        <v>472000000</v>
      </c>
      <c r="J33" s="5">
        <v>7358000000</v>
      </c>
      <c r="K33" s="5">
        <v>3517000000</v>
      </c>
      <c r="L33" s="5">
        <v>4291000000</v>
      </c>
      <c r="M33" s="5">
        <v>928000000</v>
      </c>
      <c r="N33" s="5">
        <v>13600000000</v>
      </c>
    </row>
    <row r="34" spans="1:14">
      <c r="A34" s="2" t="s">
        <v>120</v>
      </c>
      <c r="B34" s="5">
        <v>7116000000</v>
      </c>
      <c r="C34" s="5">
        <v>18040000000</v>
      </c>
      <c r="D34" s="5">
        <v>6743000000</v>
      </c>
      <c r="E34" s="5">
        <v>10410000000</v>
      </c>
      <c r="F34" s="5">
        <v>8709000000</v>
      </c>
      <c r="G34" s="5">
        <v>3134000000</v>
      </c>
      <c r="H34" s="46">
        <v>7044000000</v>
      </c>
      <c r="I34" s="5">
        <v>472000000</v>
      </c>
      <c r="J34" s="5">
        <v>7358000000</v>
      </c>
      <c r="K34" s="5">
        <v>3517000000</v>
      </c>
      <c r="L34" s="5">
        <v>4291000000</v>
      </c>
      <c r="M34" s="5">
        <v>928000000</v>
      </c>
      <c r="N34" s="5">
        <v>13600000000</v>
      </c>
    </row>
    <row r="35" spans="1:14">
      <c r="A35" s="2" t="s">
        <v>121</v>
      </c>
      <c r="B35" s="5">
        <v>7116000000</v>
      </c>
      <c r="C35" s="5">
        <v>18040000000</v>
      </c>
      <c r="D35" s="5">
        <v>6743000000</v>
      </c>
      <c r="E35" s="5">
        <v>10410000000</v>
      </c>
      <c r="F35" s="5">
        <v>8709000000</v>
      </c>
      <c r="G35" s="5">
        <v>3134000000</v>
      </c>
      <c r="H35" s="46">
        <v>7044000000</v>
      </c>
      <c r="I35" s="5">
        <v>472000000</v>
      </c>
      <c r="J35" s="5">
        <v>7358000000</v>
      </c>
      <c r="K35" s="5">
        <v>3517000000</v>
      </c>
      <c r="L35" s="5">
        <v>4291000000</v>
      </c>
      <c r="M35" s="5">
        <v>928000000</v>
      </c>
      <c r="N35" s="5">
        <v>13600000000</v>
      </c>
    </row>
    <row r="36" spans="1:14">
      <c r="A36" s="2" t="s">
        <v>122</v>
      </c>
      <c r="B36" s="2" t="s">
        <v>94</v>
      </c>
      <c r="C36" s="2" t="s">
        <v>94</v>
      </c>
      <c r="D36" s="2" t="s">
        <v>94</v>
      </c>
      <c r="E36" s="2" t="s">
        <v>94</v>
      </c>
      <c r="F36" s="2" t="s">
        <v>94</v>
      </c>
      <c r="G36" s="2" t="s">
        <v>94</v>
      </c>
      <c r="H36" s="45" t="s">
        <v>94</v>
      </c>
      <c r="I36" s="2" t="s">
        <v>94</v>
      </c>
      <c r="J36" s="2" t="s">
        <v>94</v>
      </c>
      <c r="K36" s="2" t="s">
        <v>94</v>
      </c>
      <c r="L36" s="2" t="s">
        <v>94</v>
      </c>
      <c r="M36" s="2" t="s">
        <v>94</v>
      </c>
      <c r="N36" s="2" t="s">
        <v>94</v>
      </c>
    </row>
    <row r="37" spans="1:14">
      <c r="A37" s="2" t="s">
        <v>123</v>
      </c>
      <c r="B37" s="2" t="s">
        <v>94</v>
      </c>
      <c r="C37" s="2" t="s">
        <v>94</v>
      </c>
      <c r="D37" s="2" t="s">
        <v>94</v>
      </c>
      <c r="E37" s="2" t="s">
        <v>94</v>
      </c>
      <c r="F37" s="2" t="s">
        <v>94</v>
      </c>
      <c r="G37" s="2" t="s">
        <v>94</v>
      </c>
      <c r="H37" s="45" t="s">
        <v>94</v>
      </c>
      <c r="I37" s="2" t="s">
        <v>94</v>
      </c>
      <c r="J37" s="2" t="s">
        <v>94</v>
      </c>
      <c r="K37" s="2" t="s">
        <v>94</v>
      </c>
      <c r="L37" s="2" t="s">
        <v>94</v>
      </c>
      <c r="M37" s="2" t="s">
        <v>94</v>
      </c>
      <c r="N37" s="2" t="s">
        <v>94</v>
      </c>
    </row>
    <row r="38" spans="1:14">
      <c r="A38" s="2" t="s">
        <v>124</v>
      </c>
      <c r="B38" s="5">
        <v>84204000000</v>
      </c>
      <c r="C38" s="5">
        <v>100059000000</v>
      </c>
      <c r="D38" s="5">
        <v>95749000000</v>
      </c>
      <c r="E38" s="5">
        <v>101303000000</v>
      </c>
      <c r="F38" s="5">
        <v>86959000000</v>
      </c>
      <c r="G38" s="5">
        <v>74578000000</v>
      </c>
      <c r="H38" s="46">
        <v>76350000000</v>
      </c>
      <c r="I38" s="5">
        <v>78732000000</v>
      </c>
      <c r="J38" s="5">
        <v>72478000000</v>
      </c>
      <c r="K38" s="5">
        <v>74463000000</v>
      </c>
      <c r="L38" s="5">
        <v>71089000000</v>
      </c>
      <c r="M38" s="5">
        <v>66281000000</v>
      </c>
      <c r="N38" s="5">
        <v>272010000000</v>
      </c>
    </row>
    <row r="39" spans="1:14">
      <c r="A39" s="2" t="s">
        <v>125</v>
      </c>
      <c r="B39" s="5">
        <v>9130000000</v>
      </c>
      <c r="C39" s="5">
        <v>11472000000</v>
      </c>
      <c r="D39" s="5">
        <v>9454000000</v>
      </c>
      <c r="E39" s="5">
        <v>9814000000</v>
      </c>
      <c r="F39" s="5">
        <v>9646000000</v>
      </c>
      <c r="G39" s="5">
        <v>5073000000</v>
      </c>
      <c r="H39" s="46">
        <v>6224000000</v>
      </c>
      <c r="I39" s="5">
        <v>7306000000</v>
      </c>
      <c r="J39" s="5">
        <v>7734000000</v>
      </c>
      <c r="K39" s="5">
        <v>6293000000</v>
      </c>
      <c r="L39" s="5">
        <v>6293000000</v>
      </c>
      <c r="M39" s="5">
        <v>3661000000</v>
      </c>
      <c r="N39" s="5">
        <v>19795000000</v>
      </c>
    </row>
    <row r="40" spans="1:14">
      <c r="A40" s="2" t="s">
        <v>126</v>
      </c>
      <c r="B40" s="5">
        <v>19028000000</v>
      </c>
      <c r="C40" s="5">
        <v>23150000000</v>
      </c>
      <c r="D40" s="5">
        <v>21512000000</v>
      </c>
      <c r="E40" s="5">
        <v>20600000000</v>
      </c>
      <c r="F40" s="5">
        <v>21432000000</v>
      </c>
      <c r="G40" s="5">
        <v>14435000000</v>
      </c>
      <c r="H40" s="46">
        <v>16336000000</v>
      </c>
      <c r="I40" s="5">
        <v>16335000000</v>
      </c>
      <c r="J40" s="5">
        <v>18711000000</v>
      </c>
      <c r="K40" s="5">
        <v>16806000000</v>
      </c>
      <c r="L40" s="5">
        <v>16806000000</v>
      </c>
      <c r="M40" s="5">
        <v>14281000000</v>
      </c>
      <c r="N40" s="5">
        <v>59650000000</v>
      </c>
    </row>
    <row r="41" spans="1:14">
      <c r="A41" s="2" t="s">
        <v>127</v>
      </c>
      <c r="B41" s="2" t="s">
        <v>94</v>
      </c>
      <c r="C41" s="2" t="s">
        <v>94</v>
      </c>
      <c r="D41" s="2" t="s">
        <v>94</v>
      </c>
      <c r="E41" s="5">
        <v>-785000000</v>
      </c>
      <c r="F41" s="2" t="s">
        <v>94</v>
      </c>
      <c r="G41" s="2" t="s">
        <v>94</v>
      </c>
      <c r="H41" s="45" t="s">
        <v>94</v>
      </c>
      <c r="I41" s="5">
        <v>-242000000</v>
      </c>
      <c r="J41" s="2" t="s">
        <v>94</v>
      </c>
      <c r="K41" s="2" t="s">
        <v>94</v>
      </c>
      <c r="L41" s="2" t="s">
        <v>94</v>
      </c>
      <c r="M41" s="5">
        <v>-112000000</v>
      </c>
      <c r="N41" s="5">
        <v>-112000000</v>
      </c>
    </row>
    <row r="42" spans="1:14">
      <c r="A42" s="2" t="s">
        <v>128</v>
      </c>
      <c r="B42" s="2" t="s">
        <v>94</v>
      </c>
      <c r="C42" s="2" t="s">
        <v>94</v>
      </c>
      <c r="D42" s="2" t="s">
        <v>94</v>
      </c>
      <c r="E42" s="2" t="s">
        <v>94</v>
      </c>
      <c r="F42" s="2" t="s">
        <v>94</v>
      </c>
      <c r="G42" s="2" t="s">
        <v>94</v>
      </c>
      <c r="H42" s="45" t="s">
        <v>94</v>
      </c>
      <c r="I42" s="2" t="s">
        <v>94</v>
      </c>
      <c r="J42" s="2" t="s">
        <v>94</v>
      </c>
      <c r="K42" s="2" t="s">
        <v>94</v>
      </c>
      <c r="L42" s="2" t="s">
        <v>94</v>
      </c>
      <c r="M42" s="2" t="s">
        <v>94</v>
      </c>
      <c r="N42" s="2" t="s">
        <v>94</v>
      </c>
    </row>
    <row r="43" spans="1:14">
      <c r="A43" s="2" t="s">
        <v>129</v>
      </c>
      <c r="B43" s="2" t="s">
        <v>94</v>
      </c>
      <c r="C43" s="2" t="s">
        <v>94</v>
      </c>
      <c r="D43" s="5">
        <v>-5665000000</v>
      </c>
      <c r="E43" s="2" t="s">
        <v>94</v>
      </c>
      <c r="F43" s="2" t="s">
        <v>94</v>
      </c>
      <c r="G43" s="5">
        <v>-5708000000</v>
      </c>
      <c r="H43" s="46">
        <v>-5716000000</v>
      </c>
      <c r="I43" s="2" t="s">
        <v>94</v>
      </c>
      <c r="J43" s="5">
        <v>-5654000000</v>
      </c>
      <c r="K43" s="5">
        <v>-5642000000</v>
      </c>
      <c r="L43" s="2" t="s">
        <v>94</v>
      </c>
      <c r="M43" s="2" t="s">
        <v>94</v>
      </c>
      <c r="N43" s="2" t="s">
        <v>94</v>
      </c>
    </row>
    <row r="44" spans="1:14">
      <c r="A44" s="2" t="s">
        <v>130</v>
      </c>
      <c r="B44" s="2" t="s">
        <v>94</v>
      </c>
      <c r="C44" s="2" t="s">
        <v>94</v>
      </c>
      <c r="D44" s="5">
        <v>-5665000000</v>
      </c>
      <c r="E44" s="2" t="s">
        <v>94</v>
      </c>
      <c r="F44" s="2" t="s">
        <v>94</v>
      </c>
      <c r="G44" s="5">
        <v>-5708000000</v>
      </c>
      <c r="H44" s="46">
        <v>-5716000000</v>
      </c>
      <c r="I44" s="2" t="s">
        <v>94</v>
      </c>
      <c r="J44" s="5">
        <v>-5654000000</v>
      </c>
      <c r="K44" s="5">
        <v>-5642000000</v>
      </c>
      <c r="L44" s="2" t="s">
        <v>94</v>
      </c>
      <c r="M44" s="2" t="s">
        <v>94</v>
      </c>
      <c r="N44" s="5">
        <v>-10593000000</v>
      </c>
    </row>
    <row r="45" spans="1:14">
      <c r="A45" s="2" t="s">
        <v>131</v>
      </c>
      <c r="B45" s="2" t="s">
        <v>94</v>
      </c>
      <c r="C45" s="2" t="s">
        <v>94</v>
      </c>
      <c r="D45" s="2" t="s">
        <v>94</v>
      </c>
      <c r="E45" s="2" t="s">
        <v>94</v>
      </c>
      <c r="F45" s="2" t="s">
        <v>94</v>
      </c>
      <c r="G45" s="5">
        <v>-5708000000</v>
      </c>
      <c r="H45" s="46">
        <v>-5716000000</v>
      </c>
      <c r="I45" s="2" t="s">
        <v>94</v>
      </c>
      <c r="J45" s="5">
        <v>-5654000000</v>
      </c>
      <c r="K45" s="5">
        <v>-5642000000</v>
      </c>
      <c r="L45" s="2" t="s">
        <v>94</v>
      </c>
      <c r="M45" s="2" t="s">
        <v>94</v>
      </c>
      <c r="N45" s="5">
        <v>-10593000000</v>
      </c>
    </row>
    <row r="46" spans="1:14">
      <c r="A46" s="2" t="s">
        <v>132</v>
      </c>
      <c r="B46" s="2" t="s">
        <v>94</v>
      </c>
      <c r="C46" s="2" t="s">
        <v>94</v>
      </c>
      <c r="D46" s="2" t="s">
        <v>94</v>
      </c>
      <c r="E46" s="2" t="s">
        <v>94</v>
      </c>
      <c r="F46" s="2" t="s">
        <v>94</v>
      </c>
      <c r="G46" s="2" t="s">
        <v>94</v>
      </c>
      <c r="H46" s="45" t="s">
        <v>94</v>
      </c>
      <c r="I46" s="2" t="s">
        <v>94</v>
      </c>
      <c r="J46" s="2" t="s">
        <v>94</v>
      </c>
      <c r="K46" s="2" t="s">
        <v>94</v>
      </c>
      <c r="L46" s="2" t="s">
        <v>94</v>
      </c>
      <c r="M46" s="2" t="s">
        <v>94</v>
      </c>
      <c r="N46" s="2" t="s">
        <v>94</v>
      </c>
    </row>
    <row r="47" spans="1:14">
      <c r="A47" s="2" t="s">
        <v>133</v>
      </c>
      <c r="B47" s="5">
        <v>-2462000000</v>
      </c>
      <c r="C47" s="5">
        <v>6356000000</v>
      </c>
      <c r="D47" s="5">
        <v>-392000000</v>
      </c>
      <c r="E47" s="5">
        <v>-4056000000</v>
      </c>
      <c r="F47" s="5">
        <v>-602000000</v>
      </c>
      <c r="G47" s="5">
        <v>-2123000000</v>
      </c>
      <c r="H47" s="46">
        <v>-291000000</v>
      </c>
      <c r="I47" s="2" t="s">
        <v>94</v>
      </c>
      <c r="J47" s="5">
        <v>-73000000</v>
      </c>
      <c r="K47" s="5">
        <v>-2000000000</v>
      </c>
      <c r="L47" s="5">
        <v>-706000000</v>
      </c>
      <c r="M47" s="2" t="s">
        <v>94</v>
      </c>
      <c r="N47" s="5">
        <v>-2068000000</v>
      </c>
    </row>
    <row r="48" spans="1:14">
      <c r="A48" s="2" t="s">
        <v>134</v>
      </c>
      <c r="B48" s="2" t="s">
        <v>94</v>
      </c>
      <c r="C48" s="5">
        <v>351000000</v>
      </c>
      <c r="D48" s="5">
        <v>92000000</v>
      </c>
      <c r="E48" s="2" t="s">
        <v>94</v>
      </c>
      <c r="F48" s="2" t="s">
        <v>94</v>
      </c>
      <c r="G48" s="5">
        <v>65000000</v>
      </c>
      <c r="H48" s="46">
        <v>-75000000</v>
      </c>
      <c r="I48" s="2" t="s">
        <v>94</v>
      </c>
      <c r="J48" s="2" t="s">
        <v>94</v>
      </c>
      <c r="K48" s="5">
        <v>143000000</v>
      </c>
      <c r="L48" s="5">
        <v>-154000000</v>
      </c>
      <c r="M48" s="2" t="s">
        <v>94</v>
      </c>
      <c r="N48" s="5">
        <v>197000000</v>
      </c>
    </row>
    <row r="49" spans="1:14">
      <c r="A49" s="2" t="s">
        <v>135</v>
      </c>
      <c r="B49" s="5">
        <v>-2521000000</v>
      </c>
      <c r="C49" s="5">
        <v>6016000000</v>
      </c>
      <c r="D49" s="5">
        <v>-458000000</v>
      </c>
      <c r="E49" s="2" t="s">
        <v>94</v>
      </c>
      <c r="F49" s="5">
        <v>-592000000</v>
      </c>
      <c r="G49" s="5">
        <v>-2164000000</v>
      </c>
      <c r="H49" s="45" t="s">
        <v>94</v>
      </c>
      <c r="I49" s="2" t="s">
        <v>94</v>
      </c>
      <c r="J49" s="2" t="s">
        <v>94</v>
      </c>
      <c r="K49" s="5">
        <v>-1932000000</v>
      </c>
      <c r="L49" s="2" t="s">
        <v>94</v>
      </c>
      <c r="M49" s="2" t="s">
        <v>94</v>
      </c>
      <c r="N49" s="5">
        <v>-1549000000</v>
      </c>
    </row>
    <row r="50" spans="1:14">
      <c r="A50" s="2" t="s">
        <v>136</v>
      </c>
      <c r="B50" s="5">
        <v>59000000</v>
      </c>
      <c r="C50" s="5">
        <v>-11000000</v>
      </c>
      <c r="D50" s="5">
        <v>-26000000</v>
      </c>
      <c r="E50" s="2" t="s">
        <v>94</v>
      </c>
      <c r="F50" s="5">
        <v>-10000000</v>
      </c>
      <c r="G50" s="5">
        <v>-24000000</v>
      </c>
      <c r="H50" s="46">
        <v>-20000000</v>
      </c>
      <c r="I50" s="2" t="s">
        <v>94</v>
      </c>
      <c r="J50" s="5">
        <v>-73000000</v>
      </c>
      <c r="K50" s="5">
        <v>-211000000</v>
      </c>
      <c r="L50" s="5">
        <v>-552000000</v>
      </c>
      <c r="M50" s="2" t="s">
        <v>94</v>
      </c>
      <c r="N50" s="5">
        <v>-716000000</v>
      </c>
    </row>
    <row r="51" spans="1:14">
      <c r="A51" s="2" t="s">
        <v>137</v>
      </c>
      <c r="B51" s="2" t="s">
        <v>94</v>
      </c>
      <c r="C51" s="2" t="s">
        <v>94</v>
      </c>
      <c r="D51" s="2" t="s">
        <v>94</v>
      </c>
      <c r="E51" s="2" t="s">
        <v>94</v>
      </c>
      <c r="F51" s="2" t="s">
        <v>94</v>
      </c>
      <c r="G51" s="2" t="s">
        <v>94</v>
      </c>
      <c r="H51" s="46">
        <v>-196000000</v>
      </c>
      <c r="I51" s="2" t="s">
        <v>94</v>
      </c>
      <c r="J51" s="2" t="s">
        <v>94</v>
      </c>
      <c r="K51" s="2" t="s">
        <v>94</v>
      </c>
      <c r="L51" s="2" t="s">
        <v>94</v>
      </c>
      <c r="M51" s="2" t="s">
        <v>94</v>
      </c>
      <c r="N51" s="2" t="s">
        <v>94</v>
      </c>
    </row>
    <row r="52" spans="1:14">
      <c r="A52" s="2" t="s">
        <v>138</v>
      </c>
      <c r="B52" s="2" t="s">
        <v>94</v>
      </c>
      <c r="C52" s="2" t="s">
        <v>94</v>
      </c>
      <c r="D52" s="2" t="s">
        <v>94</v>
      </c>
      <c r="E52" s="5">
        <v>-360000000</v>
      </c>
      <c r="F52" s="2" t="s">
        <v>94</v>
      </c>
      <c r="G52" s="2" t="s">
        <v>94</v>
      </c>
      <c r="H52" s="45" t="s">
        <v>94</v>
      </c>
      <c r="I52" s="2" t="s">
        <v>94</v>
      </c>
      <c r="J52" s="2" t="s">
        <v>94</v>
      </c>
      <c r="K52" s="2" t="s">
        <v>94</v>
      </c>
      <c r="L52" s="2" t="s">
        <v>94</v>
      </c>
      <c r="M52" s="2" t="s">
        <v>94</v>
      </c>
      <c r="N52" s="2" t="s">
        <v>94</v>
      </c>
    </row>
    <row r="53" spans="1:14">
      <c r="A53" s="2" t="s">
        <v>139</v>
      </c>
      <c r="B53" s="2" t="s">
        <v>94</v>
      </c>
      <c r="C53" s="2" t="s">
        <v>94</v>
      </c>
      <c r="D53" s="2" t="s">
        <v>94</v>
      </c>
      <c r="E53" s="2" t="s">
        <v>94</v>
      </c>
      <c r="F53" s="2" t="s">
        <v>94</v>
      </c>
      <c r="G53" s="2" t="s">
        <v>94</v>
      </c>
      <c r="H53" s="2" t="s">
        <v>94</v>
      </c>
      <c r="I53" s="48" t="s">
        <v>94</v>
      </c>
      <c r="J53" s="48" t="s">
        <v>94</v>
      </c>
      <c r="K53" s="48" t="s">
        <v>94</v>
      </c>
      <c r="L53" s="48" t="s">
        <v>94</v>
      </c>
      <c r="M53" s="48" t="s">
        <v>94</v>
      </c>
      <c r="N53" s="48" t="s">
        <v>94</v>
      </c>
    </row>
    <row r="54" spans="1:14">
      <c r="A54" s="2" t="s">
        <v>140</v>
      </c>
      <c r="B54" s="2" t="s">
        <v>94</v>
      </c>
      <c r="C54" s="2" t="s">
        <v>94</v>
      </c>
      <c r="D54" s="2" t="s">
        <v>94</v>
      </c>
      <c r="E54" s="5">
        <v>-807000000</v>
      </c>
      <c r="F54" s="2" t="s">
        <v>94</v>
      </c>
      <c r="G54" s="2" t="s">
        <v>94</v>
      </c>
      <c r="H54" s="2" t="s">
        <v>94</v>
      </c>
      <c r="I54" s="5">
        <v>-700000000</v>
      </c>
      <c r="J54" s="2" t="s">
        <v>94</v>
      </c>
      <c r="K54" s="2" t="s">
        <v>94</v>
      </c>
      <c r="L54" s="2" t="s">
        <v>94</v>
      </c>
      <c r="M54" s="5">
        <v>-732000000</v>
      </c>
      <c r="N54" s="5">
        <v>-732000000</v>
      </c>
    </row>
    <row r="55" spans="1:14">
      <c r="A55" s="2" t="s">
        <v>141</v>
      </c>
      <c r="B55" s="5">
        <v>0.94</v>
      </c>
      <c r="C55" s="5">
        <v>2.42</v>
      </c>
      <c r="D55" s="5">
        <v>0.93</v>
      </c>
      <c r="E55" s="5">
        <v>1.47</v>
      </c>
      <c r="F55" s="5">
        <v>1.26</v>
      </c>
      <c r="G55" s="5">
        <v>0.46</v>
      </c>
      <c r="H55" s="5">
        <v>1.06</v>
      </c>
      <c r="I55" s="5">
        <v>7.0000000000000007E-2</v>
      </c>
      <c r="J55" s="5">
        <v>1.1399999999999999</v>
      </c>
      <c r="K55" s="5">
        <v>0.55000000000000004</v>
      </c>
      <c r="L55" s="5">
        <v>0.69</v>
      </c>
      <c r="M55" s="5">
        <v>0.15</v>
      </c>
      <c r="N55" s="5">
        <v>2.2400000000000002</v>
      </c>
    </row>
    <row r="56" spans="1:14">
      <c r="A56" s="2" t="s">
        <v>142</v>
      </c>
      <c r="B56" s="5">
        <v>0.94</v>
      </c>
      <c r="C56" s="5">
        <v>2.42</v>
      </c>
      <c r="D56" s="5">
        <v>0.93</v>
      </c>
      <c r="E56" s="5">
        <v>1.47</v>
      </c>
      <c r="F56" s="5">
        <v>1.26</v>
      </c>
      <c r="G56" s="5">
        <v>0.46</v>
      </c>
      <c r="H56" s="5">
        <v>1.06</v>
      </c>
      <c r="I56" s="5">
        <v>0.1</v>
      </c>
      <c r="J56" s="5">
        <v>1.1399999999999999</v>
      </c>
      <c r="K56" s="5">
        <v>0.55000000000000004</v>
      </c>
      <c r="L56" s="5">
        <v>0.69</v>
      </c>
      <c r="M56" s="5">
        <v>0.16</v>
      </c>
      <c r="N56" s="5">
        <v>2.25</v>
      </c>
    </row>
    <row r="57" spans="1:14">
      <c r="A57" s="2" t="s">
        <v>143</v>
      </c>
      <c r="B57" s="5">
        <v>0.93</v>
      </c>
      <c r="C57" s="5">
        <v>2.4</v>
      </c>
      <c r="D57" s="5">
        <v>0.92</v>
      </c>
      <c r="E57" s="5">
        <v>1.46</v>
      </c>
      <c r="F57" s="5">
        <v>1.25</v>
      </c>
      <c r="G57" s="5">
        <v>0.46</v>
      </c>
      <c r="H57" s="5">
        <v>1.05</v>
      </c>
      <c r="I57" s="5">
        <v>7.0000000000000007E-2</v>
      </c>
      <c r="J57" s="5">
        <v>1.1299999999999999</v>
      </c>
      <c r="K57" s="5">
        <v>0.55000000000000004</v>
      </c>
      <c r="L57" s="5">
        <v>0.68</v>
      </c>
      <c r="M57" s="5">
        <v>0.15</v>
      </c>
      <c r="N57" s="5">
        <v>2.2200000000000002</v>
      </c>
    </row>
    <row r="58" spans="1:14">
      <c r="A58" s="2" t="s">
        <v>144</v>
      </c>
      <c r="B58" s="5">
        <v>0.93</v>
      </c>
      <c r="C58" s="5">
        <v>2.4</v>
      </c>
      <c r="D58" s="5">
        <v>0.92</v>
      </c>
      <c r="E58" s="5">
        <v>1.46</v>
      </c>
      <c r="F58" s="5">
        <v>1.25</v>
      </c>
      <c r="G58" s="5">
        <v>0.46</v>
      </c>
      <c r="H58" s="5">
        <v>1.05</v>
      </c>
      <c r="I58" s="5">
        <v>0.1</v>
      </c>
      <c r="J58" s="5">
        <v>1.1299999999999999</v>
      </c>
      <c r="K58" s="5">
        <v>0.55000000000000004</v>
      </c>
      <c r="L58" s="5">
        <v>0.68</v>
      </c>
      <c r="M58" s="5">
        <v>0.17</v>
      </c>
      <c r="N58" s="5">
        <v>2.2400000000000002</v>
      </c>
    </row>
    <row r="59" spans="1:14">
      <c r="A59" s="2" t="s">
        <v>145</v>
      </c>
      <c r="B59" s="5">
        <v>7603000000</v>
      </c>
      <c r="C59" s="5">
        <v>7453200000</v>
      </c>
      <c r="D59" s="5">
        <v>7276700000</v>
      </c>
      <c r="E59" s="5">
        <v>7060700000</v>
      </c>
      <c r="F59" s="5">
        <v>6918900000</v>
      </c>
      <c r="G59" s="5">
        <v>6793400000</v>
      </c>
      <c r="H59" s="5">
        <v>6668100000</v>
      </c>
      <c r="I59" s="5">
        <v>6556500000</v>
      </c>
      <c r="J59" s="5">
        <v>6440100000</v>
      </c>
      <c r="K59" s="5">
        <v>6355400000</v>
      </c>
      <c r="L59" s="5">
        <v>6256500000</v>
      </c>
      <c r="M59" s="5">
        <v>6147500000</v>
      </c>
      <c r="N59" s="5">
        <v>6096000000</v>
      </c>
    </row>
    <row r="60" spans="1:14">
      <c r="A60" s="2" t="s">
        <v>146</v>
      </c>
      <c r="B60" s="5">
        <v>7661600000</v>
      </c>
      <c r="C60" s="5">
        <v>7518500000</v>
      </c>
      <c r="D60" s="5">
        <v>7341300000</v>
      </c>
      <c r="E60" s="5">
        <v>7124300000</v>
      </c>
      <c r="F60" s="5">
        <v>6982100000</v>
      </c>
      <c r="G60" s="5">
        <v>6854200000</v>
      </c>
      <c r="H60" s="5">
        <v>6736700000</v>
      </c>
      <c r="I60" s="5">
        <v>6629100000</v>
      </c>
      <c r="J60" s="5">
        <v>6504300000</v>
      </c>
      <c r="K60" s="5">
        <v>6417600000</v>
      </c>
      <c r="L60" s="5">
        <v>6320900000</v>
      </c>
      <c r="M60" s="5">
        <v>6212800000</v>
      </c>
      <c r="N60" s="5">
        <v>6156200000</v>
      </c>
    </row>
    <row r="61" spans="1:14">
      <c r="A61" s="2" t="s">
        <v>147</v>
      </c>
      <c r="B61" s="5">
        <v>1.2</v>
      </c>
      <c r="C61" s="5">
        <v>1.54</v>
      </c>
      <c r="D61" s="5">
        <v>1.3</v>
      </c>
      <c r="E61" s="5">
        <v>1.39</v>
      </c>
      <c r="F61" s="5">
        <v>1.39</v>
      </c>
      <c r="G61" s="5">
        <v>0.75</v>
      </c>
      <c r="H61" s="5">
        <v>0.93</v>
      </c>
      <c r="I61" s="5">
        <v>1.1100000000000001</v>
      </c>
      <c r="J61" s="5">
        <v>1.2</v>
      </c>
      <c r="K61" s="5">
        <v>0.99</v>
      </c>
      <c r="L61" s="5">
        <v>0.96</v>
      </c>
      <c r="M61" s="5">
        <v>0.6</v>
      </c>
      <c r="N61" s="5">
        <v>3.2</v>
      </c>
    </row>
    <row r="62" spans="1:14">
      <c r="A62" s="2" t="s">
        <v>148</v>
      </c>
      <c r="B62" s="5">
        <v>0.25</v>
      </c>
      <c r="C62" s="5">
        <v>0.25</v>
      </c>
      <c r="D62" s="5">
        <v>0.25</v>
      </c>
      <c r="E62" s="5">
        <v>0.24</v>
      </c>
      <c r="F62" s="5">
        <v>0.28999999999999998</v>
      </c>
      <c r="G62" s="5">
        <v>0.28999999999999998</v>
      </c>
      <c r="H62" s="5">
        <v>0.33</v>
      </c>
      <c r="I62" s="5">
        <v>0.33</v>
      </c>
      <c r="J62" s="5">
        <v>0.34</v>
      </c>
      <c r="K62" s="5">
        <v>0.34</v>
      </c>
      <c r="L62" s="5">
        <v>0.34</v>
      </c>
      <c r="M62" s="5">
        <v>0.35</v>
      </c>
      <c r="N62" s="5">
        <v>1.39</v>
      </c>
    </row>
    <row r="63" spans="1:14">
      <c r="A63" s="2" t="s">
        <v>149</v>
      </c>
      <c r="B63" s="5">
        <v>0.25</v>
      </c>
      <c r="C63" s="5">
        <v>0.25</v>
      </c>
      <c r="D63" s="5">
        <v>0.25</v>
      </c>
      <c r="E63" s="5">
        <v>0.24</v>
      </c>
      <c r="F63" s="5">
        <v>0.28999999999999998</v>
      </c>
      <c r="G63" s="5">
        <v>0.28999999999999998</v>
      </c>
      <c r="H63" s="5">
        <v>0.33</v>
      </c>
      <c r="I63" s="5">
        <v>0.33</v>
      </c>
      <c r="J63" s="5">
        <v>0.34</v>
      </c>
      <c r="K63" s="5">
        <v>0.34</v>
      </c>
      <c r="L63" s="5">
        <v>0.34</v>
      </c>
      <c r="M63" s="5">
        <v>0.35</v>
      </c>
      <c r="N63" s="5">
        <v>1.39</v>
      </c>
    </row>
    <row r="64" spans="1:14">
      <c r="A64" s="2" t="s">
        <v>141</v>
      </c>
      <c r="B64" s="2" t="s">
        <v>94</v>
      </c>
      <c r="C64" s="2" t="s">
        <v>94</v>
      </c>
      <c r="D64" s="2" t="s">
        <v>94</v>
      </c>
      <c r="E64" s="2" t="s">
        <v>94</v>
      </c>
      <c r="F64" s="5">
        <v>1.26</v>
      </c>
      <c r="G64" s="5">
        <v>0.46</v>
      </c>
      <c r="H64" s="5">
        <v>1.06</v>
      </c>
      <c r="I64" s="5">
        <v>7.0000000000000007E-2</v>
      </c>
      <c r="J64" s="5">
        <v>1.1399999999999999</v>
      </c>
      <c r="K64" s="5">
        <v>0.55000000000000004</v>
      </c>
      <c r="L64" s="5">
        <v>0.69</v>
      </c>
      <c r="M64" s="5">
        <v>0.15</v>
      </c>
      <c r="N64" s="5">
        <v>2.25</v>
      </c>
    </row>
    <row r="65" spans="1:14">
      <c r="A65" s="2" t="s">
        <v>143</v>
      </c>
      <c r="B65" s="2" t="s">
        <v>94</v>
      </c>
      <c r="C65" s="2" t="s">
        <v>94</v>
      </c>
      <c r="D65" s="2" t="s">
        <v>94</v>
      </c>
      <c r="E65" s="2" t="s">
        <v>94</v>
      </c>
      <c r="F65" s="5">
        <v>1.25</v>
      </c>
      <c r="G65" s="5">
        <v>0.46</v>
      </c>
      <c r="H65" s="5">
        <v>1.05</v>
      </c>
      <c r="I65" s="5">
        <v>7.0000000000000007E-2</v>
      </c>
      <c r="J65" s="5">
        <v>1.1299999999999999</v>
      </c>
      <c r="K65" s="5">
        <v>0.55000000000000004</v>
      </c>
      <c r="L65" s="5">
        <v>0.68</v>
      </c>
      <c r="M65" s="5">
        <v>0.15</v>
      </c>
      <c r="N65" s="5">
        <v>2.2400000000000002</v>
      </c>
    </row>
    <row r="66" spans="1:14">
      <c r="A66" s="2" t="s">
        <v>150</v>
      </c>
      <c r="B66" s="2" t="s">
        <v>94</v>
      </c>
      <c r="C66" s="2" t="s">
        <v>94</v>
      </c>
      <c r="D66" s="2" t="s">
        <v>94</v>
      </c>
      <c r="E66" s="2" t="s">
        <v>94</v>
      </c>
      <c r="F66" s="5">
        <v>6918900000</v>
      </c>
      <c r="G66" s="5">
        <v>6793400000</v>
      </c>
      <c r="H66" s="5">
        <v>6668100000</v>
      </c>
      <c r="I66" s="5">
        <v>6556500000</v>
      </c>
      <c r="J66" s="5">
        <v>6440100000</v>
      </c>
      <c r="K66" s="5">
        <v>6355400000</v>
      </c>
      <c r="L66" s="5">
        <v>6256500000</v>
      </c>
      <c r="M66" s="5">
        <v>6147500000</v>
      </c>
      <c r="N66" s="5">
        <v>6096000000</v>
      </c>
    </row>
    <row r="67" spans="1:14">
      <c r="A67" s="2" t="s">
        <v>151</v>
      </c>
      <c r="B67" s="2" t="s">
        <v>94</v>
      </c>
      <c r="C67" s="2" t="s">
        <v>94</v>
      </c>
      <c r="D67" s="2" t="s">
        <v>94</v>
      </c>
      <c r="E67" s="2" t="s">
        <v>94</v>
      </c>
      <c r="F67" s="5">
        <v>6982100000</v>
      </c>
      <c r="G67" s="5">
        <v>6854200000</v>
      </c>
      <c r="H67" s="5">
        <v>6736700000</v>
      </c>
      <c r="I67" s="5">
        <v>6629100000</v>
      </c>
      <c r="J67" s="5">
        <v>6504300000</v>
      </c>
      <c r="K67" s="5">
        <v>6417600000</v>
      </c>
      <c r="L67" s="5">
        <v>6320900000</v>
      </c>
      <c r="M67" s="5">
        <v>6212800000</v>
      </c>
      <c r="N67" s="5">
        <v>6156200000</v>
      </c>
    </row>
    <row r="68" spans="1:14">
      <c r="A68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1.Shell Shares Data</vt:lpstr>
      <vt:lpstr>2. Share Performance</vt:lpstr>
      <vt:lpstr>3. Financial Performance</vt:lpstr>
      <vt:lpstr>4. Shell Income Statement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Sougandhika Bikkalse Narayan (Umail)</cp:lastModifiedBy>
  <cp:revision/>
  <dcterms:created xsi:type="dcterms:W3CDTF">2025-10-07T10:05:02Z</dcterms:created>
  <dcterms:modified xsi:type="dcterms:W3CDTF">2025-11-20T03:30:29Z</dcterms:modified>
  <cp:category/>
  <cp:contentStatus/>
</cp:coreProperties>
</file>